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65521" windowWidth="11970" windowHeight="10935" tabRatio="900" firstSheet="8" activeTab="9"/>
  </bookViews>
  <sheets>
    <sheet name="Tytuł" sheetId="1" r:id="rId1"/>
    <sheet name="Spis arkuszy" sheetId="2" r:id="rId2"/>
    <sheet name="01." sheetId="3" r:id="rId3"/>
    <sheet name="02." sheetId="4" r:id="rId4"/>
    <sheet name="03." sheetId="5" r:id="rId5"/>
    <sheet name="04." sheetId="6" r:id="rId6"/>
    <sheet name="05." sheetId="7" r:id="rId7"/>
    <sheet name="06." sheetId="8" r:id="rId8"/>
    <sheet name="07." sheetId="9" r:id="rId9"/>
    <sheet name="08." sheetId="10" r:id="rId10"/>
    <sheet name="09." sheetId="11" r:id="rId11"/>
    <sheet name="10." sheetId="12" r:id="rId12"/>
    <sheet name="11." sheetId="13" r:id="rId13"/>
    <sheet name="12." sheetId="14" r:id="rId14"/>
    <sheet name="13." sheetId="15" r:id="rId15"/>
    <sheet name="14." sheetId="16" r:id="rId16"/>
    <sheet name="15." sheetId="17" r:id="rId17"/>
    <sheet name="16." sheetId="18" r:id="rId18"/>
  </sheets>
  <externalReferences>
    <externalReference r:id="rId21"/>
  </externalReferences>
  <definedNames>
    <definedName name="OLE_LINK3" localSheetId="11">'10.'!#REF!</definedName>
    <definedName name="OLE_LINK3" localSheetId="12">'11.'!#REF!</definedName>
    <definedName name="OLE_LINK3" localSheetId="13">'12.'!#REF!</definedName>
    <definedName name="OLE_LINK3" localSheetId="14">'13.'!#REF!</definedName>
    <definedName name="OLE_LINK3" localSheetId="15">'14.'!#REF!</definedName>
    <definedName name="OLE_LINK3" localSheetId="16">'15.'!#REF!</definedName>
    <definedName name="OLE_LINK3" localSheetId="17">'16.'!#REF!</definedName>
  </definedNames>
  <calcPr fullCalcOnLoad="1"/>
</workbook>
</file>

<file path=xl/sharedStrings.xml><?xml version="1.0" encoding="utf-8"?>
<sst xmlns="http://schemas.openxmlformats.org/spreadsheetml/2006/main" count="331" uniqueCount="237">
  <si>
    <r>
      <t>BAZA DANYCH EMISJI  CO</t>
    </r>
    <r>
      <rPr>
        <b/>
        <vertAlign val="subscript"/>
        <sz val="28"/>
        <color indexed="62"/>
        <rFont val="Times New Roman"/>
        <family val="1"/>
      </rPr>
      <t>2</t>
    </r>
  </si>
  <si>
    <t>SPIS ARKUSZY</t>
  </si>
  <si>
    <t>01</t>
  </si>
  <si>
    <t>02</t>
  </si>
  <si>
    <t>03</t>
  </si>
  <si>
    <t>04</t>
  </si>
  <si>
    <t>05</t>
  </si>
  <si>
    <t>06</t>
  </si>
  <si>
    <t>07</t>
  </si>
  <si>
    <t>08</t>
  </si>
  <si>
    <t>09</t>
  </si>
  <si>
    <t>10</t>
  </si>
  <si>
    <t xml:space="preserve">Plan Gospodarki Niskoemisyjnej powinien zostać opracowany w oparciu o rzetelną wiedzę na temat lokalnej sytuacji w dziedzinie energii i emisji gazów cieplarnianych. Dlatego też kluczowym elementem planowania jest inwentaryzacja stanu istniejącego, w zakresie danych dotyczących końcowego zużycia energii na terenie gminy i wynikającej z niego emisji dwutlenku węgla. </t>
  </si>
  <si>
    <t>Ocena potrzeb energetycznych w skali gminy jest zadaniem skomplikowanym. Dlatego też konieczne jest zastosowanie kilku różnych podejść, które pozwolą oszacować zużycie energii na terenie gminy.</t>
  </si>
  <si>
    <t>Analiza zapotrzebowania energii może być przeprowadzona jednym ze sposobów:</t>
  </si>
  <si>
    <t>-</t>
  </si>
  <si>
    <t>metodą wskaźnikową,</t>
  </si>
  <si>
    <t>metodą pozyskania danych od operatorów rynku paliw i energii.</t>
  </si>
  <si>
    <t>metodą badań ankietowych,</t>
  </si>
  <si>
    <t>metodą uproszczonych audytów energetycznych,</t>
  </si>
  <si>
    <t>Metoda ankietowa jest z bardzo czasochłonna, gdyż pociąga za sobą konieczność dotarcia do wszystkich odbiorców energii. Metoda ta, choć teoretycznie powinna być bardziej dokładna, często okazuje się zawodna, gdyż zazwyczaj nie udaje się uzyskać niezbędnych informacji od wszystkich ankietowanych. Ponadto metoda ankietowa obarczona jest licznymi błędami, wynikającymi z niedostatecznego poziomu wiedzy ankietowanych w zakresie tematyki energetycznej.</t>
  </si>
  <si>
    <t>Przy większej skali planowania, z jaką mamy do czynienia w przypadku gmin najczęściej stosowaną metodą jest metoda wskaźnikowa. Analiza przeprowadzona metodą wskaźnikową obarczona jest większym błędem niż analiza przeprowadzona na podstawie prawidłowo wypełnionych ankiet. Jednak w przypadku uzyskania niekompletnych i nie w pełni wiarygodnych ankiet, metoda wskaźnikowa jest nie tylko tańsza, ale również może być bardziej wiarygodna.</t>
  </si>
  <si>
    <t>Od czasu liberalizacji rynku gazu ziemnego i energii elektrycznej wzrosła liczba jego uczestników, a dane dotyczące zużycia energii stają się komercyjnie wrażliwe, przez co ich pozyskanie od dostawców energii staje się coraz trudniejsze.</t>
  </si>
  <si>
    <t>W niniejszym opracowaniu wykorzystano metodę mieszaną: dane otrzymane metodą ankietową zweryfikowano i uzupełniono przy wykorzystaniu metody wskaźnikowej oraz danych uzyskanych od operatorów sieci gazowej i elektroenergetycznej.</t>
  </si>
  <si>
    <t>W metodyce wyboru jednostek emitujących gazy cieplarniane zastosowano podejście terytorialne, w którym granica inwentaryzacji jest ściśle powiązana z granicą administracyjną.</t>
  </si>
  <si>
    <t>01. Metodyka inwentaryzacji końcowego zużycia energii</t>
  </si>
  <si>
    <t>Metodyka inwentaryzacji końcowego zużycia energii</t>
  </si>
  <si>
    <r>
      <t>02. Metodyka inwentaryzacji emisji CO</t>
    </r>
    <r>
      <rPr>
        <b/>
        <vertAlign val="subscript"/>
        <sz val="16"/>
        <color indexed="9"/>
        <rFont val="Times New Roman"/>
        <family val="1"/>
      </rPr>
      <t>2</t>
    </r>
  </si>
  <si>
    <r>
      <t>Metodyka inwentaryzacji emisji CO</t>
    </r>
    <r>
      <rPr>
        <vertAlign val="subscript"/>
        <sz val="14"/>
        <rFont val="Times New Roman"/>
        <family val="1"/>
      </rPr>
      <t>2</t>
    </r>
  </si>
  <si>
    <t>W zakres inwentaryzacji bazowej wchodzą zatem następujące rodzaje emisji:</t>
  </si>
  <si>
    <t>Pierwsza grupa dotyczy emisji, które fizycznie występują na terenie gminy. Ich uwzględnienie w bazowej inwentaryzacji emisji jest zgodne z zasadami IPCC, stosowanymi przez kraje będące sygnatariuszami Ramowej Konwencji Narodów Zjednoczonych w sprawie Zmian Klimatu (UNFCCC) i Protokołu z Kioto.</t>
  </si>
  <si>
    <t>Druga grupa dotyczy emisji, które powstają w związku z produkcją energii elektrycznej wykorzystywanej na terenie gminy. Uwzględnia się je w bazowej inwentaryzacji emisji niezależnie od lokalizacji zakładów wytwarzających energię elektryczną, w granicach lub poza granicami gminy.</t>
  </si>
  <si>
    <t xml:space="preserve">Zgodnie ze szczegółowymi zaleceniami dotyczącymi struktury planu gospodarki niskoemisyjnej, poziom redukcji emisji dwutlenku węgla należy określić w stosunku do lat poprzednich. Jako rok bazowy zaleca się przyjąć rok 1990. Jednak jeżeli samorząd nie dysponuje danymi umożliwiającymi opracowanie inwentaryzacji emisji dwutlenku węgla dla tego roku, wówczas należy wybrać rok, dla którego można zebrać najbardziej kompletne i wiarygodne dane. </t>
  </si>
  <si>
    <r>
      <t>W tym przypadku najważniejszym gazem cieplarnianym jest CO</t>
    </r>
    <r>
      <rPr>
        <b/>
        <vertAlign val="subscript"/>
        <sz val="12"/>
        <color indexed="63"/>
        <rFont val="Times New Roman"/>
        <family val="1"/>
      </rPr>
      <t>2</t>
    </r>
    <r>
      <rPr>
        <b/>
        <sz val="12"/>
        <color indexed="63"/>
        <rFont val="Times New Roman"/>
        <family val="1"/>
      </rPr>
      <t>, zaś emisje CH</t>
    </r>
    <r>
      <rPr>
        <b/>
        <vertAlign val="subscript"/>
        <sz val="12"/>
        <color indexed="63"/>
        <rFont val="Times New Roman"/>
        <family val="1"/>
      </rPr>
      <t>4</t>
    </r>
    <r>
      <rPr>
        <b/>
        <sz val="12"/>
        <color indexed="63"/>
        <rFont val="Times New Roman"/>
        <family val="1"/>
      </rPr>
      <t xml:space="preserve"> oraz N</t>
    </r>
    <r>
      <rPr>
        <b/>
        <vertAlign val="subscript"/>
        <sz val="12"/>
        <color indexed="63"/>
        <rFont val="Times New Roman"/>
        <family val="1"/>
      </rPr>
      <t>2</t>
    </r>
    <r>
      <rPr>
        <b/>
        <sz val="12"/>
        <color indexed="63"/>
        <rFont val="Times New Roman"/>
        <family val="1"/>
      </rPr>
      <t xml:space="preserve">O są pomijane. Ponadto emisje dwutlenku węgla powstające w wyniku spalania biomasy/biopaliw wytwarzanych w zrównoważony sposób oraz emisje związane z wykorzystaniem certyfikowanej zielonej energii elektrycznej są traktowane jako zerowe. </t>
    </r>
  </si>
  <si>
    <t>03. Wybór wskaźników emisji</t>
  </si>
  <si>
    <t>Wybór wskaźników emisji</t>
  </si>
  <si>
    <t>W celu wyliczenia emisji dwutlenku węgla powstającej w związku ze zużyciem energii elektrycznej przed odbiorców na terenie gminy konieczne jest przyjęcie odpowiedniego wskaźnika emisji. Ten sam wskaźnik emisji musi być stosowany dla całości energii elektrycznej wykorzystywanej na terenie gminy. Lokalny wskaźnik emisji dla energii elektrycznej powinien uwzględniać trzy wymienione poniżej komponenty:</t>
  </si>
  <si>
    <t>zakup certyfikowanej zielonej energii elektrycznej przez samorząd lokalny.</t>
  </si>
  <si>
    <t>krajowy wskaźnik emisji,</t>
  </si>
  <si>
    <t>lokalna produkcja energii elektrycznej,</t>
  </si>
  <si>
    <t>Energia elektryczna wykorzystywana w gminie, produkowana jest przez zakłady zlokalizowane poza jej obszarem. Zakłady te są znaczącymi emitentami dwutlenku węgla, gdyż jako źródło energii wykorzystują głównie paliwa kopalne. Wyprodukowana przez nie energia elektryczna zaspokaja nie tylko zapotrzebowanie na energię elektryczną gminy, w której zostały zlokalizowane, ale także zapotrzebowanie odbiorców ze znacznie większego obszaru. W konsekwencji dwutlenek węgla wyemitowany w związku ze zużyciem energii elektrycznej na terenie gminy w rzeczywistości pochodzi z różnych zakładów i instalacji. Wyliczenie jego ilości przypadającej na każdą gminę byłoby bardzo trudnym zadaniem, jako że fizyczne przepływy energii elektrycznej przekraczają granice administracyjne i zmieniają się w zależności od szeregu czynników. Co więcej, samorząd lokalny nie ma praktycznie kontroli nad emisjami zakładów produkujących energię elektryczną. Dlatego też do wyznaczenia lokalnego wskaźnika emisji wykorzystano krajowy wskaźnik emisji. Krajowy wskaźnik emisji odzwierciedla średnie emisje dwutlenku węgla związane z produkcją energii elektrycznej na szczeblu krajowym.</t>
  </si>
  <si>
    <t>Krajowy wskaźnik emisji zmienia się z roku na rok ze względu na zmiany w strukturze paliw i innych źródeł energii wykorzystywanych do produkcji energii elektrycznej. Występują one niezależnie od działań podejmowanych przez władze lokalne. Dlatego też należy wykorzystać ten sam wskaźnik emisji w całej perspektywie czasowej jaką obejmuje PGN.</t>
  </si>
  <si>
    <r>
      <t>Dokonując wyboru wskaźników emisji wykorzystano tzw. standardowe wskaźniki emisji zgodne z zasadami IPCC, które obejmują całość emisji CO</t>
    </r>
    <r>
      <rPr>
        <b/>
        <vertAlign val="subscript"/>
        <sz val="12"/>
        <color indexed="63"/>
        <rFont val="Times New Roman"/>
        <family val="1"/>
      </rPr>
      <t>2</t>
    </r>
    <r>
      <rPr>
        <b/>
        <sz val="12"/>
        <color indexed="63"/>
        <rFont val="Times New Roman"/>
        <family val="1"/>
      </rPr>
      <t xml:space="preserve"> wynikającej z końcowego zużycia energii na terenie gminy, czyli zarówno emisje bezpośrednie ze spalania paliw w budynkach, instalacjach i transporcie, jak i emisje pośrednie towarzyszące produkcji energii elektrycznej wykorzystywanej przez mieszkańców gminy. Standardowe wskaźniki emisji bazują na zawartości węgla w poszczególnych paliwach i są wykorzystywane w krajowych inwentaryzacjach gazów cieplarnianych. </t>
    </r>
  </si>
  <si>
    <r>
      <t>W niniejszym opracowaniu posłużono się wskaźnikami emisji CO</t>
    </r>
    <r>
      <rPr>
        <b/>
        <vertAlign val="subscript"/>
        <sz val="12"/>
        <color indexed="63"/>
        <rFont val="Times New Roman"/>
        <family val="1"/>
      </rPr>
      <t>2</t>
    </r>
    <r>
      <rPr>
        <b/>
        <sz val="12"/>
        <color indexed="63"/>
        <rFont val="Times New Roman"/>
        <family val="1"/>
      </rPr>
      <t xml:space="preserve"> w roku 2012 do raportowania w ramach Wspólnotowego Systemu Handlu Uprawnieniami do Emisji za rok 2015, publikowanymi przez KOBiZE. Emisji CO</t>
    </r>
    <r>
      <rPr>
        <b/>
        <vertAlign val="subscript"/>
        <sz val="12"/>
        <color indexed="63"/>
        <rFont val="Times New Roman"/>
        <family val="1"/>
      </rPr>
      <t>2</t>
    </r>
    <r>
      <rPr>
        <b/>
        <sz val="12"/>
        <color indexed="63"/>
        <rFont val="Times New Roman"/>
        <family val="1"/>
      </rPr>
      <t xml:space="preserve"> ze spalania biomasy nie wliczono się do sumy emisji ze spalania paliw, zgodnie z zasadami Wspólnotowego systemu handlu uprawnieniami do emisji oraz IPCC. Podejście to jest równoważne stosowaniu zerowego wskaźnika emisji dla biomasy.</t>
    </r>
  </si>
  <si>
    <r>
      <t>04. Wartości opałowe WO i wskaźniki emisji WE CO</t>
    </r>
    <r>
      <rPr>
        <b/>
        <vertAlign val="subscript"/>
        <sz val="16"/>
        <color indexed="9"/>
        <rFont val="Times New Roman"/>
        <family val="1"/>
      </rPr>
      <t>2</t>
    </r>
  </si>
  <si>
    <t>Paliwo</t>
  </si>
  <si>
    <t>WO</t>
  </si>
  <si>
    <t>kg/GJ</t>
  </si>
  <si>
    <t>Lp.</t>
  </si>
  <si>
    <r>
      <t>WE CO</t>
    </r>
    <r>
      <rPr>
        <b/>
        <vertAlign val="subscript"/>
        <sz val="12"/>
        <rFont val="Times New Roman"/>
        <family val="1"/>
      </rPr>
      <t>2</t>
    </r>
  </si>
  <si>
    <r>
      <t>MJ/kg lub MJ/m</t>
    </r>
    <r>
      <rPr>
        <b/>
        <vertAlign val="superscript"/>
        <sz val="12"/>
        <rFont val="Times New Roman"/>
        <family val="1"/>
      </rPr>
      <t>3</t>
    </r>
  </si>
  <si>
    <t>Brykiety węgla kamiennego</t>
  </si>
  <si>
    <t>Brykiety węgla brunatnego</t>
  </si>
  <si>
    <t>Ropa naftowa</t>
  </si>
  <si>
    <t>Gaz ziemny</t>
  </si>
  <si>
    <t>Gaz ziemny wysokometanowy</t>
  </si>
  <si>
    <t>Gaz ziemny zaazotowany</t>
  </si>
  <si>
    <t>Gaz z odmetanowania kopalń</t>
  </si>
  <si>
    <t>Biogaz</t>
  </si>
  <si>
    <t>Odpady przemysłowe</t>
  </si>
  <si>
    <t>Odpady komunalne - niebiogeniczne</t>
  </si>
  <si>
    <t>Odpady komunalne - biogeniczne</t>
  </si>
  <si>
    <t>Inne produkty naftowe</t>
  </si>
  <si>
    <t>Koks naftowy</t>
  </si>
  <si>
    <t>Gaz ciekły</t>
  </si>
  <si>
    <t>Benzyny silnikowe</t>
  </si>
  <si>
    <t>Benzyny lotnicze</t>
  </si>
  <si>
    <t>Paliwa odrzutowe</t>
  </si>
  <si>
    <t>Oleje opałowe</t>
  </si>
  <si>
    <t>Półprodukty z przerobu ropy naftowej</t>
  </si>
  <si>
    <t>Gaz rafineryjny</t>
  </si>
  <si>
    <t>Gaz koksowniczy</t>
  </si>
  <si>
    <t>Gaz wielkopiecowy</t>
  </si>
  <si>
    <t>Olej napędowy</t>
  </si>
  <si>
    <t>Węgiel kamienny</t>
  </si>
  <si>
    <t>Węgiel brunatny</t>
  </si>
  <si>
    <t>Koks i półkoks</t>
  </si>
  <si>
    <r>
      <t>Wartości opałowe WO i wskaźniki emisji WE CO</t>
    </r>
    <r>
      <rPr>
        <vertAlign val="subscript"/>
        <sz val="14"/>
        <rFont val="Times New Roman"/>
        <family val="1"/>
      </rPr>
      <t>2</t>
    </r>
  </si>
  <si>
    <t>RAZEM</t>
  </si>
  <si>
    <t>źródło: KOBiZE</t>
  </si>
  <si>
    <t>źródło: opracowanie własne</t>
  </si>
  <si>
    <t>biomasa</t>
  </si>
  <si>
    <t>energia elektryczna</t>
  </si>
  <si>
    <t>Paliwo/nośnik energii</t>
  </si>
  <si>
    <r>
      <t>WE CO</t>
    </r>
    <r>
      <rPr>
        <vertAlign val="subscript"/>
        <sz val="12"/>
        <rFont val="Times New Roman"/>
        <family val="1"/>
      </rPr>
      <t>2</t>
    </r>
    <r>
      <rPr>
        <sz val="12"/>
        <rFont val="Times New Roman"/>
        <family val="1"/>
      </rPr>
      <t xml:space="preserve"> dla energii elektrycznej w Polsce [MgCO</t>
    </r>
    <r>
      <rPr>
        <vertAlign val="subscript"/>
        <sz val="12"/>
        <rFont val="Times New Roman"/>
        <family val="1"/>
      </rPr>
      <t>2</t>
    </r>
    <r>
      <rPr>
        <sz val="12"/>
        <rFont val="Times New Roman"/>
        <family val="1"/>
      </rPr>
      <t>/MWh]:</t>
    </r>
  </si>
  <si>
    <t>Miejscowość</t>
  </si>
  <si>
    <t>Sektor</t>
  </si>
  <si>
    <r>
      <t>Roczna emisja CO</t>
    </r>
    <r>
      <rPr>
        <b/>
        <vertAlign val="subscript"/>
        <sz val="12"/>
        <rFont val="Times New Roman"/>
        <family val="1"/>
      </rPr>
      <t>2</t>
    </r>
    <r>
      <rPr>
        <b/>
        <sz val="12"/>
        <rFont val="Times New Roman"/>
        <family val="1"/>
      </rPr>
      <t xml:space="preserve"> [MgCO</t>
    </r>
    <r>
      <rPr>
        <b/>
        <vertAlign val="subscript"/>
        <sz val="12"/>
        <rFont val="Times New Roman"/>
        <family val="1"/>
      </rPr>
      <t>2</t>
    </r>
    <r>
      <rPr>
        <b/>
        <sz val="12"/>
        <rFont val="Times New Roman"/>
        <family val="1"/>
      </rPr>
      <t>/rok]</t>
    </r>
  </si>
  <si>
    <t>Średnioroczna liczba przejechanych kilometrów</t>
  </si>
  <si>
    <t>[km/rok]</t>
  </si>
  <si>
    <t>[szt]</t>
  </si>
  <si>
    <t>Wyszczególnienie</t>
  </si>
  <si>
    <t>j.m.</t>
  </si>
  <si>
    <t>Wartość</t>
  </si>
  <si>
    <t>[%]</t>
  </si>
  <si>
    <t>Udział kilometrow przejechanych na terenie gminy</t>
  </si>
  <si>
    <t>Liczba pojazdów na terenie gminy</t>
  </si>
  <si>
    <t>W ramach niniejszego Planu utworzono bazę danych emisji na podstawie informacji dotyczących końcowego zużycia energii w następujących obiektach:</t>
  </si>
  <si>
    <t>obiekty użyteczności publicznej</t>
  </si>
  <si>
    <t>obiekty usługowo-przemysłowe,</t>
  </si>
  <si>
    <t>oświetlenie uliczne,</t>
  </si>
  <si>
    <t>transport drogowy.</t>
  </si>
  <si>
    <t>Udział procentowy</t>
  </si>
  <si>
    <t>węgiel kamienny</t>
  </si>
  <si>
    <t>olej opałowy</t>
  </si>
  <si>
    <t>Struktura zapotrzebowania na energię cieplną w paliwie</t>
  </si>
  <si>
    <t>Zużycie energii w transporcie</t>
  </si>
  <si>
    <t>Transport lokalny</t>
  </si>
  <si>
    <t>Zużycie energii w ruchu lokalnym</t>
  </si>
  <si>
    <t>Wskaźnik emisji [kg/GJ]</t>
  </si>
  <si>
    <r>
      <t>Wskaźnik emisji [MgCO</t>
    </r>
    <r>
      <rPr>
        <b/>
        <vertAlign val="subscript"/>
        <sz val="12"/>
        <rFont val="Times New Roman"/>
        <family val="1"/>
      </rPr>
      <t>2</t>
    </r>
    <r>
      <rPr>
        <b/>
        <sz val="12"/>
        <rFont val="Times New Roman"/>
        <family val="1"/>
      </rPr>
      <t>/MWh]</t>
    </r>
  </si>
  <si>
    <r>
      <t>Emisja CO</t>
    </r>
    <r>
      <rPr>
        <b/>
        <vertAlign val="subscript"/>
        <sz val="12"/>
        <color indexed="8"/>
        <rFont val="Times New Roman"/>
        <family val="1"/>
      </rPr>
      <t>2</t>
    </r>
    <r>
      <rPr>
        <b/>
        <sz val="12"/>
        <color indexed="8"/>
        <rFont val="Times New Roman"/>
        <family val="1"/>
      </rPr>
      <t xml:space="preserve"> wynikająca ze zużycia energii cieplnej wg nośników energii</t>
    </r>
  </si>
  <si>
    <t>Ruch lokalny</t>
  </si>
  <si>
    <t>Ruch tranzytowy i lokalny</t>
  </si>
  <si>
    <t>Zapotrzebowania na energię cieplną w paliwie w mieszkalnictwie z podziałem na nośniki energii</t>
  </si>
  <si>
    <t>Drewno opałowe, odpady pochodzenia drzewnego</t>
  </si>
  <si>
    <t>Zużycie energii [GJ/rok]</t>
  </si>
  <si>
    <t>[GJ/rok]</t>
  </si>
  <si>
    <t>11</t>
  </si>
  <si>
    <t>12</t>
  </si>
  <si>
    <t>13</t>
  </si>
  <si>
    <t>14</t>
  </si>
  <si>
    <t>15</t>
  </si>
  <si>
    <t>Zużycie energii elektrycznej w roku bazowym [MWh/rok]</t>
  </si>
  <si>
    <t>Zużycie energii elektrycznej w roku bazowym [GJ/rok]</t>
  </si>
  <si>
    <t>Zapotrzebowanie na energię cieplną w paliwie w roku bazowym na terenie gminy Waganiec</t>
  </si>
  <si>
    <t>Zapotrzebowanie ciepła na energię cieplną w paliwie [TJ/rok]</t>
  </si>
  <si>
    <t>Waganiec</t>
  </si>
  <si>
    <t>źródło: Urząd Gminy Waganiec</t>
  </si>
  <si>
    <t>Emisja CO2 w gminie Waganiec w roku bazowym wg nośników energii</t>
  </si>
  <si>
    <t>PLAN GOSPODARKI NISKOEMISYJNEJ DLA GMINY Waganiec</t>
  </si>
  <si>
    <t>05. Sołectwa gminy Waganiec</t>
  </si>
  <si>
    <t>Bertowo</t>
  </si>
  <si>
    <t>Brudnowo</t>
  </si>
  <si>
    <t>Józefowo</t>
  </si>
  <si>
    <t>Kaźmierzyn</t>
  </si>
  <si>
    <t>Kolonia Święte</t>
  </si>
  <si>
    <t>Konstantynowo</t>
  </si>
  <si>
    <t>Michalin</t>
  </si>
  <si>
    <t>Niszczewy</t>
  </si>
  <si>
    <t>Nowy Zbrachlin</t>
  </si>
  <si>
    <t>Plebanka</t>
  </si>
  <si>
    <t>Przypust</t>
  </si>
  <si>
    <t>Sierzchowo</t>
  </si>
  <si>
    <t>Siutkowo</t>
  </si>
  <si>
    <t>Stary Zbrachlin</t>
  </si>
  <si>
    <t>Szpitalka</t>
  </si>
  <si>
    <t>Śliwkowo</t>
  </si>
  <si>
    <t>Waganiec (drugie sołectwo)</t>
  </si>
  <si>
    <t>Wiktoryn</t>
  </si>
  <si>
    <t>Włoszyca</t>
  </si>
  <si>
    <t>Wójtówka</t>
  </si>
  <si>
    <t>Wólne</t>
  </si>
  <si>
    <t>Zbrachlin</t>
  </si>
  <si>
    <t>Budynek komunalny Zbrachlin 5</t>
  </si>
  <si>
    <t>Budynek komunalny Sierzchowo 55</t>
  </si>
  <si>
    <t>Budynek Sierzchowo 55</t>
  </si>
  <si>
    <t>Budynek komunalny Wólne 33</t>
  </si>
  <si>
    <t>Budynek komunalny Niszczewy 25</t>
  </si>
  <si>
    <t>Budynek mieszkalno-biurowy Ariany 26</t>
  </si>
  <si>
    <t>Remiza OSP Sierzchowo</t>
  </si>
  <si>
    <t>Remiza OSP Włoszyca</t>
  </si>
  <si>
    <t>Remiza OSP Zbrachlin</t>
  </si>
  <si>
    <t>Oczyszczalnia Ścieków</t>
  </si>
  <si>
    <t>Zaplecze socjalne dla boiska sportowego Zbrachlin</t>
  </si>
  <si>
    <t>Budynki mieszkalne</t>
  </si>
  <si>
    <t>Obiekty użyteczności publicznej w zarządzie gminy</t>
  </si>
  <si>
    <t>Zużycie energii cieplnej [TJ/rok]</t>
  </si>
  <si>
    <t xml:space="preserve">Sumaryczne zużycie energii cieplnej w obiektach mieszkalnych i niemieszkalnych w roku bazowym w gminie Waganiec </t>
  </si>
  <si>
    <t>Zużycie energii [TJ/rok]</t>
  </si>
  <si>
    <t>paliwa silnikowe</t>
  </si>
  <si>
    <t>Sołectwa gminy Waganiec</t>
  </si>
  <si>
    <t>Struktura zużycie energii cieplnej wg sektorów</t>
  </si>
  <si>
    <t xml:space="preserve">Emisja CO2 wynikająca ze zużycia energii cieplnej </t>
  </si>
  <si>
    <r>
      <t>Emisja CO</t>
    </r>
    <r>
      <rPr>
        <b/>
        <vertAlign val="subscript"/>
        <sz val="12"/>
        <color indexed="8"/>
        <rFont val="Times New Roman"/>
        <family val="1"/>
      </rPr>
      <t>2</t>
    </r>
    <r>
      <rPr>
        <b/>
        <sz val="12"/>
        <color indexed="8"/>
        <rFont val="Times New Roman"/>
        <family val="1"/>
      </rPr>
      <t xml:space="preserve"> powstająca w związku ze zużyciem energii elektrycznej</t>
    </r>
  </si>
  <si>
    <t>Emisja CO2 powstająca w związku ze zużyciem energii elektrycznej</t>
  </si>
  <si>
    <t>Emisja CO2 powstająca w transporcie</t>
  </si>
  <si>
    <t>Emisja CO2 w gminie Waganiec w roku bazowym</t>
  </si>
  <si>
    <t>budynki mieszkalne,</t>
  </si>
  <si>
    <t>emisje bezpośrednie ze spalania paliw w budynkach oraz transporcie;</t>
  </si>
  <si>
    <t>emisje pośrednie towarzyszące produkcji energii elektrycznej wykorzystywanej przez odbiorców końcowych zlokalizowanych na terenie gminy.</t>
  </si>
  <si>
    <t>ROK BAZOWY 2011</t>
  </si>
  <si>
    <t>W dokumencie tym oszacowano zapotrzebowanie ciepła, zużycie energii elektrycznej i gazu ziemnego na koniec 2011 roku. W związku z powyższym w Planie Gospodarki Niskoemisyjnej przyjęto jako</t>
  </si>
  <si>
    <t>06. Ankiety budynków mieszkalnych</t>
  </si>
  <si>
    <t>powierzchnia budynku</t>
  </si>
  <si>
    <t xml:space="preserve">gaz ziemny </t>
  </si>
  <si>
    <t>gaz LPG</t>
  </si>
  <si>
    <t>Ilość zużytego paliwa - Mg/rok</t>
  </si>
  <si>
    <t>Ilość wytworzonego ciepła [GJ/rok]</t>
  </si>
  <si>
    <t>Ilość zużytego paliwa - kWh/rok</t>
  </si>
  <si>
    <t>Ilość energii [GJ/rok]</t>
  </si>
  <si>
    <t>Ilość zużytego paliwa - dm3/rok</t>
  </si>
  <si>
    <t>Ilość zużytego paliwa - m3/rok</t>
  </si>
  <si>
    <t>suma</t>
  </si>
  <si>
    <t>07. Mieszkalnictwo</t>
  </si>
  <si>
    <t>Budynki zankietyzowane - liczba</t>
  </si>
  <si>
    <t>Powierzchnia budyunków w m2</t>
  </si>
  <si>
    <t>Ilość energii w węglu[GJ/rok]</t>
  </si>
  <si>
    <t>emisja CO2 związana z wykorzystaniem węgla [Mg/rok]</t>
  </si>
  <si>
    <t>Ilość energii elektrycznej [MWh/rok]</t>
  </si>
  <si>
    <t>Ilość energii elektrycznej [GJ/rok]</t>
  </si>
  <si>
    <t>emisja CO2 związana z wykorzystaniem energii elektrycznej [Mg/rok]</t>
  </si>
  <si>
    <t>Ilość energii w biomasie [GJ/rok]</t>
  </si>
  <si>
    <t>emisja CO2 związana z wykorzystaniem biomasy [Mg/rok]</t>
  </si>
  <si>
    <t>Ilość energii w oleju opałowym [GJ/rok]</t>
  </si>
  <si>
    <t>emisja CO2 związana z wykorzystaniem oleju opałowego [Mg/rok]</t>
  </si>
  <si>
    <t>Ilość energii w gazie ziemnym [GJ/rok]</t>
  </si>
  <si>
    <t>emisja CO2 związana z wykorzystaniem gazu ziemnego [Mg/rok]</t>
  </si>
  <si>
    <t>Ilość energii w gazie ciekłym LNG [GJ/rok]</t>
  </si>
  <si>
    <t>emisja CO2 związana z wykorzystaniem gazu ciekłego LNG [Mg/rok]</t>
  </si>
  <si>
    <t>sumaryczna ilość energii [GJ/rok]</t>
  </si>
  <si>
    <t>sumaryczna emisja CO2 [Mg/rok]</t>
  </si>
  <si>
    <t>Wszystkie budynki w gminie Lubanie</t>
  </si>
  <si>
    <t>powierzchnia budynków</t>
  </si>
  <si>
    <t>wskaźnik zinwentaryzowania</t>
  </si>
  <si>
    <t>Ilość zużytego paliwa - tony</t>
  </si>
  <si>
    <t>Ilość zużytego paliwa dm3</t>
  </si>
  <si>
    <t>Razem</t>
  </si>
  <si>
    <t>Budynki użyteczności publicznej</t>
  </si>
  <si>
    <t>rok bazowy - 2011 r</t>
  </si>
  <si>
    <t>Budynek Urzędu Gminy ul. Dworcowa 11, Budynek GOPS ul. Dworcowa 7,                       Budynek ul. Dworcowa 9,                             Budynek ul. Dworcowa 5,                                     Budynek ul. Dworcowa 3</t>
  </si>
  <si>
    <t>Stacja Uzdatniania Wody Stary Zbrachlin</t>
  </si>
  <si>
    <t>Szkoła Podstawowa w Niszczewach,                          Przedszkole</t>
  </si>
  <si>
    <t>Zespół Szkół w Brudnowie,                            Przedszkole</t>
  </si>
  <si>
    <t>Zespół Szkół w Zbrachlinie,                            Przedszkole</t>
  </si>
  <si>
    <t>16. Emisja CO2 w gminie Waganiec w roku bazowym</t>
  </si>
  <si>
    <r>
      <t>15. Emisja CO</t>
    </r>
    <r>
      <rPr>
        <b/>
        <vertAlign val="subscript"/>
        <sz val="14"/>
        <color indexed="9"/>
        <rFont val="Times New Roman"/>
        <family val="1"/>
      </rPr>
      <t>2</t>
    </r>
    <r>
      <rPr>
        <b/>
        <sz val="14"/>
        <color indexed="9"/>
        <rFont val="Times New Roman"/>
        <family val="1"/>
      </rPr>
      <t xml:space="preserve"> powstająca w transporcie</t>
    </r>
  </si>
  <si>
    <r>
      <t>14. Emisja CO</t>
    </r>
    <r>
      <rPr>
        <b/>
        <vertAlign val="subscript"/>
        <sz val="14"/>
        <color indexed="9"/>
        <rFont val="Times New Roman"/>
        <family val="1"/>
      </rPr>
      <t>2</t>
    </r>
    <r>
      <rPr>
        <b/>
        <sz val="14"/>
        <color indexed="9"/>
        <rFont val="Times New Roman"/>
        <family val="1"/>
      </rPr>
      <t xml:space="preserve"> powstająca w związku ze zużyciem energii elektrycznej</t>
    </r>
  </si>
  <si>
    <r>
      <t>13. Emisja CO</t>
    </r>
    <r>
      <rPr>
        <b/>
        <vertAlign val="subscript"/>
        <sz val="14"/>
        <color indexed="9"/>
        <rFont val="Times New Roman"/>
        <family val="1"/>
      </rPr>
      <t>2</t>
    </r>
    <r>
      <rPr>
        <b/>
        <sz val="14"/>
        <color indexed="9"/>
        <rFont val="Times New Roman"/>
        <family val="1"/>
      </rPr>
      <t xml:space="preserve"> wynikająca ze zużycia energii cieplnej </t>
    </r>
  </si>
  <si>
    <t>12. Zużycie energii w transporcie</t>
  </si>
  <si>
    <t>11. Struktura zapotrzebowania na energię paliwie</t>
  </si>
  <si>
    <t>10. Struktura zużycie energii cieplnej wg sektorów</t>
  </si>
  <si>
    <t>09. Budynki użyteczności publicznej</t>
  </si>
  <si>
    <t>08. Ankiety budynków użyteczności publicznej</t>
  </si>
  <si>
    <t>Ankiety budynków użyteczności publicznej</t>
  </si>
  <si>
    <t>Mieszkalnictwo</t>
  </si>
  <si>
    <t>Ankiety budynków mieszkalnych</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</si>
</sst>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
    <numFmt numFmtId="170" formatCode="0.000"/>
    <numFmt numFmtId="171" formatCode="0.0"/>
    <numFmt numFmtId="172" formatCode="#,##0.000"/>
  </numFmts>
  <fonts count="68">
    <font>
      <sz val="10"/>
      <name val="Times New Roman"/>
      <family val="0"/>
    </font>
    <font>
      <sz val="8"/>
      <name val="Times New Roman"/>
      <family val="1"/>
    </font>
    <font>
      <b/>
      <sz val="28"/>
      <color indexed="62"/>
      <name val="Times New Roman"/>
      <family val="1"/>
    </font>
    <font>
      <b/>
      <vertAlign val="subscript"/>
      <sz val="28"/>
      <color indexed="62"/>
      <name val="Times New Roman"/>
      <family val="1"/>
    </font>
    <font>
      <b/>
      <sz val="11"/>
      <color indexed="62"/>
      <name val="Times New Roman"/>
      <family val="1"/>
    </font>
    <font>
      <b/>
      <sz val="18"/>
      <color indexed="62"/>
      <name val="Times New Roman"/>
      <family val="1"/>
    </font>
    <font>
      <b/>
      <sz val="16"/>
      <color indexed="9"/>
      <name val="Times New Roman"/>
      <family val="1"/>
    </font>
    <font>
      <b/>
      <sz val="12"/>
      <color indexed="9"/>
      <name val="Times New Roman"/>
      <family val="1"/>
    </font>
    <font>
      <sz val="14"/>
      <name val="Times New Roman"/>
      <family val="1"/>
    </font>
    <font>
      <sz val="12"/>
      <name val="Times New Roman"/>
      <family val="1"/>
    </font>
    <font>
      <sz val="12"/>
      <color indexed="8"/>
      <name val="Symbol"/>
      <family val="1"/>
    </font>
    <font>
      <b/>
      <sz val="12"/>
      <color indexed="63"/>
      <name val="Times New Roman"/>
      <family val="1"/>
    </font>
    <font>
      <b/>
      <vertAlign val="subscript"/>
      <sz val="16"/>
      <color indexed="9"/>
      <name val="Times New Roman"/>
      <family val="1"/>
    </font>
    <font>
      <vertAlign val="subscript"/>
      <sz val="14"/>
      <name val="Times New Roman"/>
      <family val="1"/>
    </font>
    <font>
      <b/>
      <vertAlign val="subscript"/>
      <sz val="12"/>
      <color indexed="63"/>
      <name val="Times New Roman"/>
      <family val="1"/>
    </font>
    <font>
      <b/>
      <sz val="12"/>
      <name val="Times New Roman"/>
      <family val="1"/>
    </font>
    <font>
      <b/>
      <vertAlign val="subscript"/>
      <sz val="12"/>
      <name val="Times New Roman"/>
      <family val="1"/>
    </font>
    <font>
      <b/>
      <vertAlign val="superscript"/>
      <sz val="12"/>
      <name val="Times New Roman"/>
      <family val="1"/>
    </font>
    <font>
      <sz val="12"/>
      <color indexed="8"/>
      <name val="Times New Roman"/>
      <family val="1"/>
    </font>
    <font>
      <b/>
      <sz val="12"/>
      <color indexed="8"/>
      <name val="Times New Roman"/>
      <family val="1"/>
    </font>
    <font>
      <b/>
      <sz val="15"/>
      <color indexed="9"/>
      <name val="Times New Roman"/>
      <family val="1"/>
    </font>
    <font>
      <sz val="12"/>
      <color indexed="63"/>
      <name val="Times New Roman"/>
      <family val="1"/>
    </font>
    <font>
      <vertAlign val="subscript"/>
      <sz val="12"/>
      <name val="Times New Roman"/>
      <family val="1"/>
    </font>
    <font>
      <b/>
      <sz val="14"/>
      <color indexed="9"/>
      <name val="Times New Roman"/>
      <family val="1"/>
    </font>
    <font>
      <b/>
      <sz val="10"/>
      <name val="Times New Roman"/>
      <family val="1"/>
    </font>
    <font>
      <u val="single"/>
      <sz val="10"/>
      <color indexed="12"/>
      <name val="Times New Roman"/>
      <family val="1"/>
    </font>
    <font>
      <u val="single"/>
      <sz val="10"/>
      <color indexed="36"/>
      <name val="Times New Roman"/>
      <family val="1"/>
    </font>
    <font>
      <sz val="10"/>
      <color indexed="8"/>
      <name val="Times New Roman"/>
      <family val="1"/>
    </font>
    <font>
      <b/>
      <sz val="16"/>
      <color indexed="63"/>
      <name val="Times New Roman"/>
      <family val="1"/>
    </font>
    <font>
      <b/>
      <vertAlign val="subscript"/>
      <sz val="14"/>
      <color indexed="9"/>
      <name val="Times New Roman"/>
      <family val="1"/>
    </font>
    <font>
      <b/>
      <vertAlign val="subscript"/>
      <sz val="12"/>
      <color indexed="8"/>
      <name val="Times New Roman"/>
      <family val="1"/>
    </font>
    <font>
      <b/>
      <sz val="11"/>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color indexed="8"/>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62"/>
        <bgColor indexed="64"/>
      </patternFill>
    </fill>
    <fill>
      <patternFill patternType="solid">
        <fgColor indexed="9"/>
        <bgColor indexed="64"/>
      </patternFill>
    </fill>
    <fill>
      <patternFill patternType="solid">
        <fgColor rgb="FFFFFFFF"/>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double"/>
      <bottom style="thin"/>
    </border>
    <border>
      <left style="thin"/>
      <right style="double"/>
      <top style="double"/>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thin"/>
      <right style="thin"/>
      <top style="thin"/>
      <bottom style="thin"/>
    </border>
    <border>
      <left style="thin"/>
      <right style="double"/>
      <top style="thin"/>
      <bottom style="thin"/>
    </border>
    <border>
      <left style="thin"/>
      <right>
        <color indexed="63"/>
      </right>
      <top style="double"/>
      <bottom style="thin"/>
    </border>
    <border>
      <left style="thin"/>
      <right>
        <color indexed="63"/>
      </right>
      <top style="thin"/>
      <bottom style="thin"/>
    </border>
    <border>
      <left style="thin"/>
      <right>
        <color indexed="63"/>
      </right>
      <top style="thin"/>
      <bottom style="double"/>
    </border>
    <border>
      <left style="double"/>
      <right style="thin"/>
      <top>
        <color indexed="63"/>
      </top>
      <bottom style="thin"/>
    </border>
    <border>
      <left style="double"/>
      <right style="thin"/>
      <top style="thin"/>
      <bottom style="thin"/>
    </border>
    <border>
      <left style="double"/>
      <right style="thin"/>
      <top style="thin"/>
      <bottom style="double"/>
    </border>
    <border>
      <left style="double"/>
      <right style="thin"/>
      <top style="double"/>
      <bottom style="thin"/>
    </border>
    <border>
      <left style="double"/>
      <right style="thin"/>
      <top style="thin"/>
      <bottom>
        <color indexed="63"/>
      </bottom>
    </border>
    <border>
      <left style="double"/>
      <right style="thin"/>
      <top style="double"/>
      <bottom style="double"/>
    </border>
    <border>
      <left style="double"/>
      <right>
        <color indexed="63"/>
      </right>
      <top>
        <color indexed="63"/>
      </top>
      <bottom style="thin"/>
    </border>
    <border>
      <left style="thin"/>
      <right style="thin"/>
      <top>
        <color indexed="63"/>
      </top>
      <bottom style="thin"/>
    </border>
    <border>
      <left>
        <color indexed="63"/>
      </left>
      <right style="thin"/>
      <top style="double"/>
      <bottom style="double"/>
    </border>
    <border>
      <left style="thin"/>
      <right style="thin"/>
      <top style="thin"/>
      <bottom>
        <color indexed="63"/>
      </bottom>
    </border>
    <border>
      <left style="thin"/>
      <right style="double"/>
      <top style="thin"/>
      <bottom>
        <color indexed="63"/>
      </bottom>
    </border>
    <border>
      <left style="thin"/>
      <right style="double"/>
      <top>
        <color indexed="63"/>
      </top>
      <bottom style="thin"/>
    </border>
    <border>
      <left>
        <color indexed="63"/>
      </left>
      <right>
        <color indexed="63"/>
      </right>
      <top style="double"/>
      <bottom>
        <color indexed="63"/>
      </bottom>
    </border>
    <border>
      <left style="thin"/>
      <right style="double"/>
      <top style="double"/>
      <bottom>
        <color indexed="63"/>
      </bottom>
    </border>
    <border>
      <left style="thin"/>
      <right style="double"/>
      <top>
        <color indexed="63"/>
      </top>
      <bottom style="double"/>
    </border>
    <border>
      <left style="double"/>
      <right style="medium"/>
      <top style="double"/>
      <bottom style="medium"/>
    </border>
    <border>
      <left style="double"/>
      <right style="medium"/>
      <top>
        <color indexed="63"/>
      </top>
      <bottom style="medium"/>
    </border>
    <border>
      <left style="medium"/>
      <right style="medium"/>
      <top>
        <color indexed="63"/>
      </top>
      <bottom style="medium"/>
    </border>
    <border>
      <left style="medium"/>
      <right style="medium"/>
      <top style="double"/>
      <bottom style="medium"/>
    </border>
    <border>
      <left style="double"/>
      <right style="double"/>
      <top style="double"/>
      <bottom style="medium"/>
    </border>
    <border>
      <left style="double"/>
      <right style="double"/>
      <top>
        <color indexed="63"/>
      </top>
      <bottom style="medium"/>
    </border>
    <border>
      <left style="double"/>
      <right style="double"/>
      <top>
        <color indexed="63"/>
      </top>
      <bottom style="double"/>
    </border>
    <border>
      <left style="double"/>
      <right>
        <color indexed="63"/>
      </right>
      <top>
        <color indexed="63"/>
      </top>
      <bottom>
        <color indexed="63"/>
      </bottom>
    </border>
    <border>
      <left style="thin"/>
      <right style="thin"/>
      <top style="double"/>
      <bottom>
        <color indexed="63"/>
      </bottom>
    </border>
    <border>
      <left style="thin"/>
      <right>
        <color indexed="63"/>
      </right>
      <top style="double"/>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medium"/>
      <right style="double"/>
      <top style="double"/>
      <bottom style="medium"/>
    </border>
    <border>
      <left style="medium"/>
      <right style="double"/>
      <top>
        <color indexed="63"/>
      </top>
      <bottom style="medium"/>
    </border>
    <border>
      <left style="double">
        <color indexed="62"/>
      </left>
      <right>
        <color indexed="63"/>
      </right>
      <top>
        <color indexed="63"/>
      </top>
      <bottom>
        <color indexed="63"/>
      </bottom>
    </border>
    <border>
      <left>
        <color indexed="63"/>
      </left>
      <right style="double">
        <color indexed="62"/>
      </right>
      <top>
        <color indexed="63"/>
      </top>
      <bottom>
        <color indexed="63"/>
      </bottom>
    </border>
    <border>
      <left>
        <color indexed="63"/>
      </left>
      <right>
        <color indexed="63"/>
      </right>
      <top style="double">
        <color indexed="62"/>
      </top>
      <bottom>
        <color indexed="63"/>
      </bottom>
    </border>
    <border>
      <left>
        <color indexed="63"/>
      </left>
      <right style="double">
        <color indexed="62"/>
      </right>
      <top style="double">
        <color indexed="62"/>
      </top>
      <bottom>
        <color indexed="63"/>
      </bottom>
    </border>
    <border>
      <left style="double">
        <color indexed="62"/>
      </left>
      <right>
        <color indexed="63"/>
      </right>
      <top style="double">
        <color indexed="62"/>
      </top>
      <bottom>
        <color indexed="63"/>
      </bottom>
    </border>
    <border>
      <left style="double">
        <color indexed="62"/>
      </left>
      <right>
        <color indexed="63"/>
      </right>
      <top>
        <color indexed="63"/>
      </top>
      <bottom style="double">
        <color indexed="62"/>
      </bottom>
    </border>
    <border>
      <left>
        <color indexed="63"/>
      </left>
      <right style="double">
        <color indexed="62"/>
      </right>
      <top>
        <color indexed="63"/>
      </top>
      <bottom style="double">
        <color indexed="62"/>
      </bottom>
    </border>
    <border>
      <left>
        <color indexed="63"/>
      </left>
      <right>
        <color indexed="63"/>
      </right>
      <top>
        <color indexed="63"/>
      </top>
      <bottom style="double">
        <color indexed="62"/>
      </bottom>
    </border>
    <border>
      <left>
        <color indexed="63"/>
      </left>
      <right>
        <color indexed="63"/>
      </right>
      <top>
        <color indexed="63"/>
      </top>
      <bottom style="double"/>
    </border>
    <border>
      <left style="thin"/>
      <right>
        <color indexed="63"/>
      </right>
      <top style="double"/>
      <bottom style="double"/>
    </border>
    <border>
      <left>
        <color indexed="63"/>
      </left>
      <right>
        <color indexed="63"/>
      </right>
      <top style="double"/>
      <bottom style="double"/>
    </border>
    <border>
      <left style="double"/>
      <right>
        <color indexed="63"/>
      </right>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0" borderId="0" applyNumberFormat="0" applyFill="0" applyBorder="0" applyAlignment="0" applyProtection="0"/>
    <xf numFmtId="0" fontId="55" fillId="0" borderId="3" applyNumberFormat="0" applyFill="0" applyAlignment="0" applyProtection="0"/>
    <xf numFmtId="0" fontId="56" fillId="29" borderId="4" applyNumberFormat="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27" borderId="1" applyNumberFormat="0" applyAlignment="0" applyProtection="0"/>
    <xf numFmtId="0" fontId="26" fillId="0" borderId="0" applyNumberFormat="0" applyFill="0" applyBorder="0" applyAlignment="0" applyProtection="0"/>
    <xf numFmtId="9" fontId="0" fillId="0" borderId="0" applyFont="0" applyFill="0" applyBorder="0" applyAlignment="0" applyProtection="0"/>
    <xf numFmtId="0" fontId="62" fillId="0" borderId="8"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2" borderId="0" applyNumberFormat="0" applyBorder="0" applyAlignment="0" applyProtection="0"/>
  </cellStyleXfs>
  <cellXfs count="210">
    <xf numFmtId="0" fontId="0" fillId="0" borderId="0" xfId="0" applyAlignment="1">
      <alignment/>
    </xf>
    <xf numFmtId="0" fontId="0" fillId="0" borderId="0" xfId="0" applyBorder="1" applyAlignment="1">
      <alignment/>
    </xf>
    <xf numFmtId="0" fontId="2" fillId="0" borderId="0" xfId="0" applyFont="1" applyBorder="1" applyAlignment="1">
      <alignment horizontal="center" vertical="center" wrapText="1"/>
    </xf>
    <xf numFmtId="0" fontId="5" fillId="0" borderId="0" xfId="0" applyFont="1" applyBorder="1" applyAlignment="1">
      <alignment horizontal="center"/>
    </xf>
    <xf numFmtId="0" fontId="4" fillId="0" borderId="0" xfId="0" applyFont="1" applyBorder="1" applyAlignment="1">
      <alignment vertical="center" wrapText="1"/>
    </xf>
    <xf numFmtId="0" fontId="0" fillId="0" borderId="0" xfId="0" applyBorder="1" applyAlignment="1">
      <alignment/>
    </xf>
    <xf numFmtId="0" fontId="7" fillId="33" borderId="0" xfId="0" applyFont="1" applyFill="1" applyBorder="1" applyAlignment="1" quotePrefix="1">
      <alignment horizontal="center"/>
    </xf>
    <xf numFmtId="0" fontId="9" fillId="0" borderId="0" xfId="0" applyFont="1" applyAlignment="1">
      <alignment horizontal="justify"/>
    </xf>
    <xf numFmtId="0" fontId="10" fillId="0" borderId="0" xfId="0" applyFont="1" applyAlignment="1">
      <alignment horizontal="justify"/>
    </xf>
    <xf numFmtId="0" fontId="11" fillId="0" borderId="0" xfId="0" applyFont="1" applyBorder="1" applyAlignment="1">
      <alignment horizontal="left" vertical="center" wrapText="1"/>
    </xf>
    <xf numFmtId="0" fontId="11" fillId="0" borderId="0" xfId="0" applyFont="1" applyBorder="1" applyAlignment="1">
      <alignment vertical="center" wrapText="1"/>
    </xf>
    <xf numFmtId="0" fontId="11" fillId="0" borderId="0" xfId="0" applyFont="1" applyBorder="1" applyAlignment="1" quotePrefix="1">
      <alignment horizontal="center" vertical="center" wrapText="1"/>
    </xf>
    <xf numFmtId="0" fontId="9" fillId="0" borderId="0" xfId="0" applyFont="1" applyAlignment="1">
      <alignment/>
    </xf>
    <xf numFmtId="0" fontId="15" fillId="34" borderId="10" xfId="0" applyFont="1" applyFill="1" applyBorder="1" applyAlignment="1">
      <alignment horizontal="center" vertical="center" wrapText="1"/>
    </xf>
    <xf numFmtId="0" fontId="15" fillId="34" borderId="11" xfId="0" applyFont="1" applyFill="1" applyBorder="1" applyAlignment="1">
      <alignment horizontal="center" vertical="center" wrapText="1"/>
    </xf>
    <xf numFmtId="0" fontId="15" fillId="34" borderId="12" xfId="0" applyFont="1" applyFill="1" applyBorder="1" applyAlignment="1">
      <alignment horizontal="center" vertical="center" wrapText="1"/>
    </xf>
    <xf numFmtId="0" fontId="15" fillId="34" borderId="13" xfId="0" applyFont="1" applyFill="1" applyBorder="1" applyAlignment="1">
      <alignment horizontal="center" vertical="center" wrapText="1"/>
    </xf>
    <xf numFmtId="0" fontId="18" fillId="0" borderId="0" xfId="0" applyFont="1" applyAlignment="1">
      <alignment/>
    </xf>
    <xf numFmtId="0" fontId="0" fillId="0" borderId="0" xfId="0" applyAlignment="1">
      <alignment/>
    </xf>
    <xf numFmtId="0" fontId="0" fillId="0" borderId="0" xfId="0" applyAlignment="1">
      <alignment vertical="center"/>
    </xf>
    <xf numFmtId="3" fontId="15" fillId="0" borderId="14" xfId="0" applyNumberFormat="1" applyFont="1" applyBorder="1" applyAlignment="1">
      <alignment horizontal="center" vertical="center" wrapText="1"/>
    </xf>
    <xf numFmtId="3" fontId="15" fillId="0" borderId="15" xfId="0" applyNumberFormat="1" applyFont="1" applyBorder="1" applyAlignment="1">
      <alignment horizontal="center" vertical="center" wrapText="1"/>
    </xf>
    <xf numFmtId="3" fontId="9" fillId="0" borderId="16" xfId="0" applyNumberFormat="1" applyFont="1" applyBorder="1" applyAlignment="1">
      <alignment horizontal="center" vertical="center" wrapText="1"/>
    </xf>
    <xf numFmtId="3" fontId="9" fillId="0" borderId="17" xfId="0" applyNumberFormat="1" applyFont="1" applyBorder="1" applyAlignment="1">
      <alignment horizontal="center" vertical="center" wrapText="1"/>
    </xf>
    <xf numFmtId="3" fontId="9" fillId="0" borderId="13" xfId="0" applyNumberFormat="1" applyFont="1" applyBorder="1" applyAlignment="1">
      <alignment horizontal="center" vertical="center" wrapText="1"/>
    </xf>
    <xf numFmtId="0" fontId="9" fillId="34" borderId="18" xfId="0" applyFont="1" applyFill="1" applyBorder="1" applyAlignment="1">
      <alignment vertical="center" wrapText="1"/>
    </xf>
    <xf numFmtId="2" fontId="9" fillId="34" borderId="18" xfId="0" applyNumberFormat="1" applyFont="1" applyFill="1" applyBorder="1" applyAlignment="1">
      <alignment horizontal="center" vertical="center" wrapText="1"/>
    </xf>
    <xf numFmtId="2" fontId="9" fillId="34" borderId="11" xfId="0" applyNumberFormat="1" applyFont="1" applyFill="1" applyBorder="1" applyAlignment="1">
      <alignment horizontal="center" vertical="center" wrapText="1"/>
    </xf>
    <xf numFmtId="0" fontId="9" fillId="34" borderId="19" xfId="0" applyFont="1" applyFill="1" applyBorder="1" applyAlignment="1">
      <alignment vertical="center" wrapText="1"/>
    </xf>
    <xf numFmtId="2" fontId="9" fillId="34" borderId="19" xfId="0" applyNumberFormat="1" applyFont="1" applyFill="1" applyBorder="1" applyAlignment="1">
      <alignment horizontal="center" vertical="center" wrapText="1"/>
    </xf>
    <xf numFmtId="2" fontId="9" fillId="34" borderId="17" xfId="0" applyNumberFormat="1" applyFont="1" applyFill="1" applyBorder="1" applyAlignment="1">
      <alignment horizontal="center" vertical="center" wrapText="1"/>
    </xf>
    <xf numFmtId="0" fontId="9" fillId="34" borderId="20" xfId="0" applyFont="1" applyFill="1" applyBorder="1" applyAlignment="1">
      <alignment vertical="center" wrapText="1"/>
    </xf>
    <xf numFmtId="2" fontId="9" fillId="34" borderId="20" xfId="0" applyNumberFormat="1" applyFont="1" applyFill="1" applyBorder="1" applyAlignment="1">
      <alignment horizontal="center" vertical="center" wrapText="1"/>
    </xf>
    <xf numFmtId="2" fontId="9" fillId="34" borderId="13" xfId="0" applyNumberFormat="1" applyFont="1" applyFill="1" applyBorder="1" applyAlignment="1">
      <alignment horizontal="center" vertical="center" wrapText="1"/>
    </xf>
    <xf numFmtId="0" fontId="9" fillId="0" borderId="0" xfId="0" applyFont="1" applyAlignment="1">
      <alignment horizontal="center" vertical="center"/>
    </xf>
    <xf numFmtId="0" fontId="9" fillId="0" borderId="16" xfId="0" applyFont="1" applyBorder="1" applyAlignment="1">
      <alignment vertical="center" wrapText="1"/>
    </xf>
    <xf numFmtId="0" fontId="9" fillId="0" borderId="12" xfId="0" applyFont="1" applyBorder="1" applyAlignment="1">
      <alignment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9" fillId="0" borderId="25" xfId="0" applyFont="1" applyBorder="1" applyAlignment="1">
      <alignment horizontal="center" vertical="center" wrapText="1"/>
    </xf>
    <xf numFmtId="2" fontId="15" fillId="0" borderId="26" xfId="0" applyNumberFormat="1" applyFont="1" applyBorder="1" applyAlignment="1">
      <alignment horizontal="center" vertical="center"/>
    </xf>
    <xf numFmtId="2" fontId="15" fillId="0" borderId="14" xfId="0" applyNumberFormat="1" applyFont="1" applyBorder="1" applyAlignment="1">
      <alignment horizontal="center" vertical="center" wrapText="1"/>
    </xf>
    <xf numFmtId="2" fontId="15" fillId="0" borderId="15" xfId="0" applyNumberFormat="1" applyFont="1" applyBorder="1" applyAlignment="1">
      <alignment horizontal="center" vertical="center" wrapText="1"/>
    </xf>
    <xf numFmtId="0" fontId="15" fillId="0" borderId="15" xfId="0" applyFont="1" applyBorder="1" applyAlignment="1">
      <alignment horizontal="center" vertical="center"/>
    </xf>
    <xf numFmtId="0" fontId="15" fillId="0" borderId="14" xfId="0" applyFont="1" applyBorder="1" applyAlignment="1">
      <alignment horizontal="center" vertical="center"/>
    </xf>
    <xf numFmtId="1" fontId="0" fillId="0" borderId="0" xfId="0" applyNumberFormat="1" applyAlignment="1">
      <alignment vertical="center"/>
    </xf>
    <xf numFmtId="3" fontId="0" fillId="0" borderId="0" xfId="0" applyNumberFormat="1" applyAlignment="1">
      <alignment vertical="center"/>
    </xf>
    <xf numFmtId="0" fontId="15" fillId="0" borderId="15" xfId="0" applyFont="1" applyBorder="1" applyAlignment="1">
      <alignment horizontal="center" vertical="center" wrapText="1"/>
    </xf>
    <xf numFmtId="0" fontId="15" fillId="0" borderId="14" xfId="0" applyFont="1" applyBorder="1" applyAlignment="1">
      <alignment horizontal="center" vertical="center" wrapText="1"/>
    </xf>
    <xf numFmtId="0" fontId="9" fillId="0" borderId="0" xfId="0" applyFont="1" applyBorder="1" applyAlignment="1">
      <alignment horizontal="justify"/>
    </xf>
    <xf numFmtId="0" fontId="10" fillId="0" borderId="0" xfId="0" applyFont="1" applyBorder="1" applyAlignment="1">
      <alignment horizontal="justify"/>
    </xf>
    <xf numFmtId="0" fontId="15" fillId="0" borderId="0" xfId="0" applyFont="1" applyBorder="1" applyAlignment="1">
      <alignment horizont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9" fillId="0" borderId="16" xfId="0" applyFont="1" applyBorder="1" applyAlignment="1">
      <alignment horizontal="left" vertical="center" wrapText="1"/>
    </xf>
    <xf numFmtId="0" fontId="9" fillId="0" borderId="27" xfId="0" applyFont="1" applyBorder="1" applyAlignment="1">
      <alignment horizontal="center" vertical="center" wrapText="1"/>
    </xf>
    <xf numFmtId="0" fontId="9" fillId="0" borderId="10" xfId="0" applyFont="1" applyBorder="1" applyAlignment="1">
      <alignment horizontal="left" vertical="center" wrapText="1"/>
    </xf>
    <xf numFmtId="0" fontId="9" fillId="0" borderId="24" xfId="0" applyFont="1" applyBorder="1" applyAlignment="1">
      <alignment horizontal="center" vertical="center" wrapText="1"/>
    </xf>
    <xf numFmtId="0" fontId="9" fillId="0" borderId="28" xfId="0" applyFont="1" applyBorder="1" applyAlignment="1">
      <alignment horizontal="left" vertical="center" wrapText="1"/>
    </xf>
    <xf numFmtId="2" fontId="15" fillId="0" borderId="29" xfId="0" applyNumberFormat="1" applyFont="1" applyBorder="1" applyAlignment="1">
      <alignment horizontal="center" vertical="center"/>
    </xf>
    <xf numFmtId="0" fontId="27" fillId="0" borderId="0" xfId="0" applyFont="1" applyAlignment="1">
      <alignment/>
    </xf>
    <xf numFmtId="0" fontId="9" fillId="0" borderId="30" xfId="0" applyFont="1" applyBorder="1" applyAlignment="1">
      <alignment vertical="center" wrapText="1"/>
    </xf>
    <xf numFmtId="3" fontId="9" fillId="0" borderId="30" xfId="0" applyNumberFormat="1" applyFont="1" applyBorder="1" applyAlignment="1">
      <alignment horizontal="center" vertical="center" wrapText="1"/>
    </xf>
    <xf numFmtId="3" fontId="9" fillId="0" borderId="31" xfId="0" applyNumberFormat="1" applyFont="1" applyBorder="1" applyAlignment="1">
      <alignment horizontal="center" vertical="center" wrapText="1"/>
    </xf>
    <xf numFmtId="3" fontId="24" fillId="0" borderId="0" xfId="0" applyNumberFormat="1" applyFont="1" applyAlignment="1">
      <alignment/>
    </xf>
    <xf numFmtId="2" fontId="15" fillId="0" borderId="29" xfId="0" applyNumberFormat="1" applyFont="1" applyBorder="1" applyAlignment="1">
      <alignment horizontal="center" vertical="center" wrapText="1"/>
    </xf>
    <xf numFmtId="168" fontId="15" fillId="0" borderId="14" xfId="0" applyNumberFormat="1" applyFont="1" applyBorder="1" applyAlignment="1" quotePrefix="1">
      <alignment horizontal="center" vertical="center" wrapText="1"/>
    </xf>
    <xf numFmtId="2" fontId="9" fillId="0" borderId="10" xfId="0" applyNumberFormat="1" applyFont="1" applyBorder="1" applyAlignment="1">
      <alignment horizontal="center" vertical="center" wrapText="1"/>
    </xf>
    <xf numFmtId="3" fontId="9" fillId="0" borderId="11" xfId="0" applyNumberFormat="1" applyFont="1" applyBorder="1" applyAlignment="1">
      <alignment horizontal="center" vertical="center" wrapText="1"/>
    </xf>
    <xf numFmtId="3" fontId="9" fillId="0" borderId="10" xfId="0" applyNumberFormat="1" applyFont="1" applyBorder="1" applyAlignment="1">
      <alignment horizontal="center" vertical="center" wrapText="1"/>
    </xf>
    <xf numFmtId="3" fontId="9" fillId="0" borderId="12" xfId="0" applyNumberFormat="1" applyFont="1" applyBorder="1" applyAlignment="1">
      <alignment horizontal="center" vertical="center" wrapText="1"/>
    </xf>
    <xf numFmtId="169" fontId="15" fillId="0" borderId="15" xfId="0" applyNumberFormat="1" applyFont="1" applyBorder="1" applyAlignment="1">
      <alignment horizontal="center" vertical="center" wrapText="1"/>
    </xf>
    <xf numFmtId="169" fontId="9" fillId="0" borderId="32" xfId="0" applyNumberFormat="1" applyFont="1" applyBorder="1" applyAlignment="1">
      <alignment horizontal="center" vertical="center" wrapText="1"/>
    </xf>
    <xf numFmtId="168" fontId="9" fillId="0" borderId="0" xfId="0" applyNumberFormat="1" applyFont="1" applyAlignment="1">
      <alignment/>
    </xf>
    <xf numFmtId="0" fontId="21" fillId="0" borderId="16" xfId="0" applyFont="1" applyBorder="1" applyAlignment="1" quotePrefix="1">
      <alignment horizontal="center" vertical="center" wrapText="1"/>
    </xf>
    <xf numFmtId="2" fontId="9" fillId="0" borderId="16" xfId="0" applyNumberFormat="1" applyFont="1" applyBorder="1" applyAlignment="1">
      <alignment horizontal="center" vertical="center" wrapText="1"/>
    </xf>
    <xf numFmtId="2" fontId="0" fillId="0" borderId="0" xfId="0" applyNumberFormat="1" applyBorder="1" applyAlignment="1">
      <alignment/>
    </xf>
    <xf numFmtId="0" fontId="18" fillId="0" borderId="0" xfId="0" applyFont="1" applyAlignment="1">
      <alignment horizontal="left"/>
    </xf>
    <xf numFmtId="0" fontId="0" fillId="0" borderId="33" xfId="0" applyFont="1" applyBorder="1" applyAlignment="1">
      <alignment horizontal="center" vertical="center" wrapText="1"/>
    </xf>
    <xf numFmtId="4" fontId="9" fillId="0" borderId="10" xfId="0" applyNumberFormat="1" applyFont="1" applyBorder="1" applyAlignment="1">
      <alignment horizontal="center" vertical="center" wrapText="1"/>
    </xf>
    <xf numFmtId="172" fontId="9" fillId="0" borderId="10" xfId="0" applyNumberFormat="1" applyFont="1" applyBorder="1" applyAlignment="1">
      <alignment horizontal="center" vertical="center" wrapText="1"/>
    </xf>
    <xf numFmtId="168" fontId="9" fillId="0" borderId="10" xfId="0" applyNumberFormat="1" applyFont="1" applyBorder="1" applyAlignment="1">
      <alignment horizontal="center" vertical="center" wrapText="1"/>
    </xf>
    <xf numFmtId="168" fontId="15" fillId="0" borderId="29" xfId="0" applyNumberFormat="1" applyFont="1" applyBorder="1" applyAlignment="1">
      <alignment horizontal="center" vertical="center" wrapText="1"/>
    </xf>
    <xf numFmtId="0" fontId="15" fillId="0" borderId="34" xfId="0" applyFont="1" applyBorder="1" applyAlignment="1">
      <alignment horizontal="center" vertical="center" wrapText="1"/>
    </xf>
    <xf numFmtId="0" fontId="9" fillId="0" borderId="17" xfId="0" applyFont="1" applyBorder="1" applyAlignment="1">
      <alignment/>
    </xf>
    <xf numFmtId="0" fontId="9" fillId="0" borderId="32" xfId="0" applyFont="1" applyBorder="1" applyAlignment="1">
      <alignment/>
    </xf>
    <xf numFmtId="0" fontId="9" fillId="0" borderId="35" xfId="0" applyFont="1" applyBorder="1" applyAlignment="1">
      <alignment/>
    </xf>
    <xf numFmtId="0" fontId="24" fillId="35" borderId="36" xfId="0" applyFont="1" applyFill="1" applyBorder="1" applyAlignment="1">
      <alignment horizontal="center" vertical="center" wrapText="1"/>
    </xf>
    <xf numFmtId="0" fontId="24" fillId="35" borderId="37" xfId="0" applyFont="1" applyFill="1" applyBorder="1" applyAlignment="1">
      <alignment horizontal="center" vertical="center" wrapText="1"/>
    </xf>
    <xf numFmtId="0" fontId="67" fillId="35" borderId="3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39" xfId="0" applyFont="1" applyFill="1" applyBorder="1" applyAlignment="1">
      <alignment horizontal="center" vertical="center" wrapText="1"/>
    </xf>
    <xf numFmtId="169" fontId="15" fillId="0" borderId="11" xfId="0" applyNumberFormat="1" applyFont="1" applyBorder="1" applyAlignment="1">
      <alignment horizontal="center" vertical="center" wrapText="1"/>
    </xf>
    <xf numFmtId="169" fontId="15" fillId="0" borderId="17" xfId="0" applyNumberFormat="1" applyFont="1" applyBorder="1" applyAlignment="1">
      <alignment horizontal="center" vertical="center" wrapText="1"/>
    </xf>
    <xf numFmtId="169" fontId="15" fillId="0" borderId="13" xfId="0" applyNumberFormat="1" applyFont="1" applyBorder="1" applyAlignment="1">
      <alignment horizontal="center" vertical="center" wrapText="1"/>
    </xf>
    <xf numFmtId="0" fontId="31" fillId="0" borderId="40" xfId="0" applyFont="1" applyBorder="1" applyAlignment="1">
      <alignment horizontal="center" vertical="center"/>
    </xf>
    <xf numFmtId="3" fontId="31" fillId="0" borderId="40" xfId="0" applyNumberFormat="1" applyFont="1" applyBorder="1" applyAlignment="1">
      <alignment horizontal="center" vertical="center" wrapText="1"/>
    </xf>
    <xf numFmtId="0" fontId="31" fillId="0" borderId="41" xfId="0" applyFont="1" applyBorder="1" applyAlignment="1">
      <alignment horizontal="center" vertical="center"/>
    </xf>
    <xf numFmtId="0" fontId="31" fillId="0" borderId="41" xfId="0" applyFont="1" applyBorder="1" applyAlignment="1">
      <alignment horizontal="center" vertical="center" wrapText="1"/>
    </xf>
    <xf numFmtId="3" fontId="31" fillId="0" borderId="41" xfId="0" applyNumberFormat="1" applyFont="1" applyBorder="1" applyAlignment="1">
      <alignment horizontal="center" vertical="center" wrapText="1"/>
    </xf>
    <xf numFmtId="0" fontId="31" fillId="0" borderId="42" xfId="0" applyFont="1" applyBorder="1" applyAlignment="1">
      <alignment horizontal="center" vertical="center"/>
    </xf>
    <xf numFmtId="3" fontId="31" fillId="0" borderId="42" xfId="0" applyNumberFormat="1" applyFont="1" applyBorder="1" applyAlignment="1">
      <alignment horizontal="center" vertical="center" wrapText="1"/>
    </xf>
    <xf numFmtId="0" fontId="31" fillId="0" borderId="0" xfId="0" applyFont="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left" vertical="center"/>
    </xf>
    <xf numFmtId="2" fontId="0" fillId="0" borderId="0" xfId="0" applyNumberFormat="1" applyAlignment="1">
      <alignment/>
    </xf>
    <xf numFmtId="0" fontId="9" fillId="0" borderId="43" xfId="0" applyFont="1" applyBorder="1" applyAlignment="1">
      <alignment horizontal="center" vertical="center" wrapText="1"/>
    </xf>
    <xf numFmtId="0" fontId="9" fillId="0" borderId="44" xfId="0" applyFont="1" applyBorder="1" applyAlignment="1">
      <alignment horizontal="left" vertical="center" wrapText="1"/>
    </xf>
    <xf numFmtId="2" fontId="15" fillId="0" borderId="44" xfId="0" applyNumberFormat="1" applyFont="1" applyBorder="1" applyAlignment="1">
      <alignment horizontal="center" vertical="center" wrapText="1"/>
    </xf>
    <xf numFmtId="1" fontId="9" fillId="0" borderId="44" xfId="0" applyNumberFormat="1" applyFont="1" applyBorder="1" applyAlignment="1">
      <alignment horizontal="left" vertical="center" wrapText="1"/>
    </xf>
    <xf numFmtId="0" fontId="15" fillId="0" borderId="44" xfId="0" applyFont="1" applyBorder="1" applyAlignment="1">
      <alignment horizontal="center" vertical="center" wrapText="1"/>
    </xf>
    <xf numFmtId="0" fontId="15" fillId="0" borderId="45" xfId="0" applyFont="1" applyBorder="1" applyAlignment="1">
      <alignment horizontal="center" vertical="center" wrapText="1"/>
    </xf>
    <xf numFmtId="0" fontId="9" fillId="0" borderId="16" xfId="0" applyFont="1" applyBorder="1" applyAlignment="1">
      <alignment horizontal="center" vertical="center"/>
    </xf>
    <xf numFmtId="0" fontId="9" fillId="0" borderId="16" xfId="0" applyFont="1" applyBorder="1" applyAlignment="1">
      <alignment horizontal="center" vertical="center" wrapText="1"/>
    </xf>
    <xf numFmtId="2" fontId="9" fillId="0" borderId="16" xfId="0" applyNumberFormat="1" applyFont="1" applyBorder="1" applyAlignment="1">
      <alignment horizontal="center" vertical="center"/>
    </xf>
    <xf numFmtId="1" fontId="9" fillId="0" borderId="16" xfId="0" applyNumberFormat="1" applyFont="1" applyBorder="1" applyAlignment="1">
      <alignment horizontal="center" vertical="center"/>
    </xf>
    <xf numFmtId="3" fontId="9" fillId="0" borderId="16" xfId="0" applyNumberFormat="1" applyFont="1" applyBorder="1" applyAlignment="1">
      <alignment horizontal="center" vertical="center"/>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0" borderId="16" xfId="0" applyFont="1" applyFill="1" applyBorder="1" applyAlignment="1">
      <alignment horizontal="center" vertical="center"/>
    </xf>
    <xf numFmtId="3" fontId="9" fillId="0" borderId="16" xfId="0" applyNumberFormat="1" applyFont="1" applyBorder="1" applyAlignment="1" quotePrefix="1">
      <alignment horizontal="center" vertical="center" wrapText="1"/>
    </xf>
    <xf numFmtId="1" fontId="9" fillId="0" borderId="16" xfId="0" applyNumberFormat="1" applyFont="1" applyBorder="1" applyAlignment="1">
      <alignment horizontal="center" vertical="center" wrapText="1"/>
    </xf>
    <xf numFmtId="0" fontId="18" fillId="0" borderId="16" xfId="0" applyFont="1" applyBorder="1" applyAlignment="1">
      <alignment horizontal="center" vertical="center"/>
    </xf>
    <xf numFmtId="1" fontId="18" fillId="0" borderId="16" xfId="0" applyNumberFormat="1" applyFont="1" applyBorder="1" applyAlignment="1">
      <alignment horizontal="center" vertical="center"/>
    </xf>
    <xf numFmtId="0" fontId="9" fillId="0" borderId="16" xfId="0" applyFont="1" applyFill="1" applyBorder="1" applyAlignment="1">
      <alignment horizontal="center" vertical="center" wrapText="1"/>
    </xf>
    <xf numFmtId="0" fontId="9" fillId="0" borderId="30"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2" fontId="9" fillId="0" borderId="47" xfId="0" applyNumberFormat="1" applyFont="1" applyBorder="1" applyAlignment="1">
      <alignment horizontal="center" vertical="center"/>
    </xf>
    <xf numFmtId="1" fontId="9" fillId="0" borderId="47" xfId="0" applyNumberFormat="1"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2" fontId="9" fillId="0" borderId="50" xfId="0" applyNumberFormat="1" applyFont="1" applyBorder="1" applyAlignment="1">
      <alignment horizontal="center" vertical="center"/>
    </xf>
    <xf numFmtId="1" fontId="9"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0" fontId="0" fillId="0" borderId="0" xfId="0" applyBorder="1" applyAlignment="1">
      <alignment vertical="center"/>
    </xf>
    <xf numFmtId="2" fontId="0" fillId="0" borderId="0" xfId="0" applyNumberFormat="1" applyBorder="1" applyAlignment="1">
      <alignment vertical="center"/>
    </xf>
    <xf numFmtId="1" fontId="0" fillId="0" borderId="0" xfId="0" applyNumberFormat="1" applyBorder="1" applyAlignment="1">
      <alignment vertical="center"/>
    </xf>
    <xf numFmtId="2" fontId="0" fillId="0" borderId="0" xfId="0" applyNumberFormat="1" applyAlignment="1">
      <alignment vertical="center"/>
    </xf>
    <xf numFmtId="0" fontId="9" fillId="0" borderId="51" xfId="0" applyFont="1" applyBorder="1" applyAlignment="1">
      <alignment horizontal="center" vertical="center"/>
    </xf>
    <xf numFmtId="0" fontId="9" fillId="0" borderId="52" xfId="0" applyFont="1" applyBorder="1" applyAlignment="1">
      <alignment horizontal="center" vertical="center" wrapText="1"/>
    </xf>
    <xf numFmtId="0" fontId="31" fillId="0" borderId="53" xfId="0" applyFont="1" applyBorder="1" applyAlignment="1">
      <alignment/>
    </xf>
    <xf numFmtId="169" fontId="31" fillId="0" borderId="54" xfId="0" applyNumberFormat="1" applyFont="1" applyBorder="1" applyAlignment="1">
      <alignment/>
    </xf>
    <xf numFmtId="0" fontId="15" fillId="0" borderId="16" xfId="0" applyFont="1" applyBorder="1" applyAlignment="1">
      <alignment horizontal="center"/>
    </xf>
    <xf numFmtId="2" fontId="15" fillId="0" borderId="16" xfId="0" applyNumberFormat="1" applyFont="1" applyBorder="1" applyAlignment="1">
      <alignment horizontal="center" vertical="center"/>
    </xf>
    <xf numFmtId="0" fontId="0" fillId="0" borderId="16" xfId="0" applyBorder="1" applyAlignment="1">
      <alignment/>
    </xf>
    <xf numFmtId="0" fontId="9" fillId="0" borderId="16" xfId="0" applyFont="1" applyBorder="1" applyAlignment="1">
      <alignment horizontal="center" wrapText="1"/>
    </xf>
    <xf numFmtId="0" fontId="15" fillId="0" borderId="16" xfId="0" applyFont="1" applyBorder="1" applyAlignment="1">
      <alignment horizontal="center" wrapText="1"/>
    </xf>
    <xf numFmtId="3" fontId="9" fillId="0" borderId="16" xfId="0" applyNumberFormat="1" applyFont="1" applyBorder="1" applyAlignment="1">
      <alignment horizontal="center"/>
    </xf>
    <xf numFmtId="171" fontId="9" fillId="0" borderId="16" xfId="0" applyNumberFormat="1" applyFont="1" applyBorder="1" applyAlignment="1">
      <alignment horizontal="center" wrapText="1"/>
    </xf>
    <xf numFmtId="0" fontId="0" fillId="0" borderId="16" xfId="0" applyFill="1" applyBorder="1" applyAlignment="1">
      <alignment/>
    </xf>
    <xf numFmtId="0" fontId="0" fillId="0" borderId="0" xfId="0" applyFill="1" applyBorder="1" applyAlignment="1">
      <alignment/>
    </xf>
    <xf numFmtId="0" fontId="9" fillId="0" borderId="0" xfId="0" applyFont="1" applyFill="1" applyBorder="1" applyAlignment="1">
      <alignment horizontal="center" vertical="center" wrapText="1"/>
    </xf>
    <xf numFmtId="3" fontId="9" fillId="0" borderId="16" xfId="0" applyNumberFormat="1" applyFont="1" applyBorder="1" applyAlignment="1">
      <alignment horizontal="center" wrapText="1"/>
    </xf>
    <xf numFmtId="171" fontId="9" fillId="0" borderId="16" xfId="0" applyNumberFormat="1" applyFont="1" applyBorder="1" applyAlignment="1">
      <alignment horizontal="center" vertical="center" wrapText="1"/>
    </xf>
    <xf numFmtId="171" fontId="9" fillId="0" borderId="16" xfId="0" applyNumberFormat="1" applyFont="1" applyBorder="1" applyAlignment="1">
      <alignment horizontal="center" vertical="center"/>
    </xf>
    <xf numFmtId="2" fontId="0" fillId="35" borderId="55" xfId="0" applyNumberFormat="1" applyFont="1" applyFill="1" applyBorder="1" applyAlignment="1">
      <alignment horizontal="center" wrapText="1"/>
    </xf>
    <xf numFmtId="2" fontId="0" fillId="35" borderId="56" xfId="0" applyNumberFormat="1" applyFont="1" applyFill="1" applyBorder="1" applyAlignment="1">
      <alignment horizontal="center" wrapText="1"/>
    </xf>
    <xf numFmtId="171" fontId="31" fillId="0" borderId="40" xfId="0" applyNumberFormat="1" applyFont="1" applyBorder="1" applyAlignment="1">
      <alignment horizontal="center" vertical="center"/>
    </xf>
    <xf numFmtId="171" fontId="31" fillId="0" borderId="41" xfId="0" applyNumberFormat="1" applyFont="1" applyBorder="1" applyAlignment="1">
      <alignment horizontal="center" vertical="center"/>
    </xf>
    <xf numFmtId="171" fontId="31" fillId="0" borderId="42" xfId="0" applyNumberFormat="1" applyFont="1" applyBorder="1" applyAlignment="1">
      <alignment horizontal="center" vertical="center"/>
    </xf>
    <xf numFmtId="171" fontId="15" fillId="0" borderId="29" xfId="0" applyNumberFormat="1" applyFont="1" applyBorder="1" applyAlignment="1">
      <alignment horizontal="center" vertical="center" wrapText="1"/>
    </xf>
    <xf numFmtId="0" fontId="0" fillId="0" borderId="57" xfId="0" applyBorder="1" applyAlignment="1">
      <alignment horizontal="center"/>
    </xf>
    <xf numFmtId="0" fontId="0" fillId="0" borderId="0"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2" fillId="0" borderId="5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8" xfId="0" applyFont="1" applyBorder="1" applyAlignment="1">
      <alignment horizontal="center" vertical="center" wrapText="1"/>
    </xf>
    <xf numFmtId="0" fontId="0" fillId="0" borderId="62" xfId="0" applyBorder="1" applyAlignment="1">
      <alignment horizontal="center"/>
    </xf>
    <xf numFmtId="0" fontId="0" fillId="0" borderId="63" xfId="0" applyBorder="1" applyAlignment="1">
      <alignment horizontal="center"/>
    </xf>
    <xf numFmtId="0" fontId="4" fillId="0" borderId="0" xfId="0" applyFont="1" applyBorder="1" applyAlignment="1">
      <alignment vertical="center" wrapText="1"/>
    </xf>
    <xf numFmtId="0" fontId="4" fillId="0" borderId="64" xfId="0" applyFont="1" applyBorder="1" applyAlignment="1">
      <alignment vertical="center" wrapText="1"/>
    </xf>
    <xf numFmtId="0" fontId="5" fillId="0" borderId="57" xfId="0" applyFont="1" applyBorder="1" applyAlignment="1">
      <alignment horizontal="center"/>
    </xf>
    <xf numFmtId="0" fontId="5" fillId="0" borderId="0" xfId="0" applyFont="1" applyBorder="1" applyAlignment="1">
      <alignment horizontal="center"/>
    </xf>
    <xf numFmtId="0" fontId="5" fillId="0" borderId="58" xfId="0" applyFont="1" applyBorder="1" applyAlignment="1">
      <alignment horizontal="center"/>
    </xf>
    <xf numFmtId="0" fontId="6" fillId="33" borderId="0" xfId="0" applyFont="1" applyFill="1" applyBorder="1" applyAlignment="1">
      <alignment horizontal="center"/>
    </xf>
    <xf numFmtId="0" fontId="8" fillId="0" borderId="0" xfId="0" applyFont="1" applyBorder="1" applyAlignment="1">
      <alignment horizontal="left" vertical="center"/>
    </xf>
    <xf numFmtId="0" fontId="8" fillId="0" borderId="0" xfId="0" applyFont="1" applyBorder="1" applyAlignment="1">
      <alignment horizontal="left" vertical="center"/>
    </xf>
    <xf numFmtId="0" fontId="11" fillId="0" borderId="0" xfId="0" applyFont="1" applyBorder="1" applyAlignment="1">
      <alignment horizontal="left" vertical="center" wrapText="1"/>
    </xf>
    <xf numFmtId="0" fontId="28" fillId="0" borderId="0" xfId="0" applyFont="1" applyBorder="1" applyAlignment="1">
      <alignment horizontal="center" vertical="center" wrapText="1"/>
    </xf>
    <xf numFmtId="0" fontId="11" fillId="0" borderId="0" xfId="0" applyFont="1" applyBorder="1" applyAlignment="1" quotePrefix="1">
      <alignment horizontal="center" vertical="center" wrapText="1"/>
    </xf>
    <xf numFmtId="0" fontId="18" fillId="0" borderId="0" xfId="0" applyFont="1" applyAlignment="1">
      <alignment horizontal="left"/>
    </xf>
    <xf numFmtId="0" fontId="0" fillId="0" borderId="65" xfId="0" applyBorder="1" applyAlignment="1">
      <alignment horizontal="center"/>
    </xf>
    <xf numFmtId="0" fontId="15" fillId="34" borderId="10" xfId="0" applyFont="1" applyFill="1" applyBorder="1" applyAlignment="1">
      <alignment horizontal="center" vertical="center" wrapText="1"/>
    </xf>
    <xf numFmtId="0" fontId="15" fillId="34" borderId="12" xfId="0" applyFont="1" applyFill="1" applyBorder="1" applyAlignment="1">
      <alignment horizontal="center" vertical="center" wrapText="1"/>
    </xf>
    <xf numFmtId="0" fontId="11" fillId="0" borderId="24" xfId="0" applyFont="1" applyBorder="1" applyAlignment="1">
      <alignment horizontal="center" vertical="center" wrapText="1"/>
    </xf>
    <xf numFmtId="0" fontId="11" fillId="0" borderId="23" xfId="0" applyFont="1" applyBorder="1" applyAlignment="1">
      <alignment horizontal="center" vertical="center" wrapText="1"/>
    </xf>
    <xf numFmtId="0" fontId="9" fillId="0" borderId="0" xfId="0" applyFont="1" applyAlignment="1">
      <alignment horizontal="center"/>
    </xf>
    <xf numFmtId="0" fontId="11" fillId="0" borderId="33" xfId="0" applyFont="1" applyBorder="1" applyAlignment="1">
      <alignment horizontal="center" vertical="center" wrapText="1"/>
    </xf>
    <xf numFmtId="0" fontId="20" fillId="33" borderId="0" xfId="0" applyFont="1" applyFill="1" applyBorder="1" applyAlignment="1">
      <alignment horizontal="center"/>
    </xf>
    <xf numFmtId="0" fontId="15" fillId="0" borderId="66"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67" xfId="0" applyFont="1" applyBorder="1" applyAlignment="1">
      <alignment horizontal="center" vertical="center" wrapText="1"/>
    </xf>
    <xf numFmtId="0" fontId="23" fillId="0" borderId="0" xfId="0" applyFont="1" applyFill="1" applyBorder="1" applyAlignment="1">
      <alignment horizontal="center"/>
    </xf>
    <xf numFmtId="0" fontId="11" fillId="0" borderId="0" xfId="0" applyFont="1" applyFill="1" applyBorder="1" applyAlignment="1">
      <alignment horizontal="center" vertical="center" wrapText="1"/>
    </xf>
    <xf numFmtId="0" fontId="15" fillId="0" borderId="16" xfId="0" applyFont="1" applyBorder="1" applyAlignment="1">
      <alignment horizontal="center" vertical="center" wrapText="1"/>
    </xf>
    <xf numFmtId="0" fontId="27" fillId="0" borderId="0" xfId="0" applyFont="1" applyAlignment="1">
      <alignment horizontal="left"/>
    </xf>
    <xf numFmtId="0" fontId="15" fillId="0" borderId="68" xfId="0" applyFont="1" applyBorder="1" applyAlignment="1">
      <alignment horizontal="center" vertical="center" wrapText="1"/>
    </xf>
    <xf numFmtId="0" fontId="9" fillId="0" borderId="0" xfId="0" applyFont="1" applyBorder="1" applyAlignment="1">
      <alignment horizontal="left" vertical="center" wrapText="1"/>
    </xf>
    <xf numFmtId="0" fontId="23" fillId="33" borderId="0" xfId="0" applyFont="1" applyFill="1" applyBorder="1" applyAlignment="1">
      <alignment horizontal="center"/>
    </xf>
    <xf numFmtId="0" fontId="15" fillId="0" borderId="26" xfId="0" applyFont="1" applyBorder="1" applyAlignment="1">
      <alignment horizontal="center" vertical="center" wrapText="1"/>
    </xf>
    <xf numFmtId="0" fontId="15" fillId="0" borderId="14" xfId="0" applyFont="1" applyBorder="1" applyAlignment="1">
      <alignment horizontal="center" vertical="center" wrapText="1"/>
    </xf>
    <xf numFmtId="0" fontId="19" fillId="0" borderId="0" xfId="0" applyFont="1" applyFill="1" applyBorder="1" applyAlignment="1">
      <alignment horizont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png" /><Relationship Id="rId3" Type="http://schemas.openxmlformats.org/officeDocument/2006/relationships/image" Target="../media/image4.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rzemek\Desktop\Argox%20Eco%20Energia\Plan%20Gospodarki%20Niskoemisyjnej\Lubanie\baza_lubanie_16_maj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ytuł"/>
      <sheetName val="Spis arkuszy"/>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sheetDataSet>
      <sheetData sheetId="5">
        <row r="8">
          <cell r="D8">
            <v>55.82</v>
          </cell>
        </row>
        <row r="20">
          <cell r="D20">
            <v>62.44</v>
          </cell>
        </row>
      </sheetData>
      <sheetData sheetId="7">
        <row r="119">
          <cell r="L119">
            <v>0</v>
          </cell>
          <cell r="N11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36"/>
  <sheetViews>
    <sheetView zoomScaleSheetLayoutView="100" zoomScalePageLayoutView="0" workbookViewId="0" topLeftCell="A1">
      <selection activeCell="C32" sqref="A1:C36"/>
    </sheetView>
  </sheetViews>
  <sheetFormatPr defaultColWidth="9.33203125" defaultRowHeight="12.75"/>
  <cols>
    <col min="1" max="3" width="33.83203125" style="0" customWidth="1"/>
  </cols>
  <sheetData>
    <row r="1" spans="1:3" ht="69.75" customHeight="1" thickTop="1">
      <c r="A1" s="171"/>
      <c r="B1" s="169"/>
      <c r="C1" s="170"/>
    </row>
    <row r="2" spans="1:3" ht="19.5" customHeight="1">
      <c r="A2" s="166"/>
      <c r="B2" s="167"/>
      <c r="C2" s="168"/>
    </row>
    <row r="3" spans="1:3" ht="19.5" customHeight="1">
      <c r="A3" s="166"/>
      <c r="B3" s="167"/>
      <c r="C3" s="168"/>
    </row>
    <row r="4" spans="1:3" ht="19.5" customHeight="1">
      <c r="A4" s="166"/>
      <c r="B4" s="167"/>
      <c r="C4" s="168"/>
    </row>
    <row r="5" spans="1:3" ht="19.5" customHeight="1">
      <c r="A5" s="166"/>
      <c r="B5" s="167"/>
      <c r="C5" s="168"/>
    </row>
    <row r="6" spans="1:3" ht="19.5" customHeight="1">
      <c r="A6" s="166"/>
      <c r="B6" s="167"/>
      <c r="C6" s="168"/>
    </row>
    <row r="7" spans="1:3" ht="19.5" customHeight="1">
      <c r="A7" s="166"/>
      <c r="B7" s="167"/>
      <c r="C7" s="168"/>
    </row>
    <row r="8" spans="1:3" ht="19.5" customHeight="1">
      <c r="A8" s="172" t="s">
        <v>130</v>
      </c>
      <c r="B8" s="173"/>
      <c r="C8" s="174"/>
    </row>
    <row r="9" spans="1:3" ht="19.5" customHeight="1">
      <c r="A9" s="172"/>
      <c r="B9" s="173"/>
      <c r="C9" s="174"/>
    </row>
    <row r="10" spans="1:3" ht="19.5" customHeight="1">
      <c r="A10" s="172"/>
      <c r="B10" s="173"/>
      <c r="C10" s="174"/>
    </row>
    <row r="11" spans="1:3" ht="19.5" customHeight="1">
      <c r="A11" s="172"/>
      <c r="B11" s="173"/>
      <c r="C11" s="174"/>
    </row>
    <row r="12" spans="1:3" ht="19.5" customHeight="1">
      <c r="A12" s="172"/>
      <c r="B12" s="173"/>
      <c r="C12" s="174"/>
    </row>
    <row r="13" spans="1:3" ht="19.5" customHeight="1">
      <c r="A13" s="172"/>
      <c r="B13" s="173"/>
      <c r="C13" s="174"/>
    </row>
    <row r="14" spans="1:3" ht="19.5" customHeight="1">
      <c r="A14" s="172"/>
      <c r="B14" s="173"/>
      <c r="C14" s="174"/>
    </row>
    <row r="15" spans="1:3" ht="19.5" customHeight="1">
      <c r="A15" s="172" t="s">
        <v>0</v>
      </c>
      <c r="B15" s="173"/>
      <c r="C15" s="174"/>
    </row>
    <row r="16" spans="1:3" ht="19.5" customHeight="1">
      <c r="A16" s="172"/>
      <c r="B16" s="173"/>
      <c r="C16" s="174"/>
    </row>
    <row r="17" spans="1:3" ht="19.5" customHeight="1">
      <c r="A17" s="172"/>
      <c r="B17" s="173"/>
      <c r="C17" s="174"/>
    </row>
    <row r="18" spans="1:3" ht="19.5" customHeight="1">
      <c r="A18" s="172"/>
      <c r="B18" s="173"/>
      <c r="C18" s="174"/>
    </row>
    <row r="19" spans="1:3" ht="19.5" customHeight="1">
      <c r="A19" s="172"/>
      <c r="B19" s="173"/>
      <c r="C19" s="174"/>
    </row>
    <row r="20" spans="1:3" ht="19.5" customHeight="1">
      <c r="A20" s="172"/>
      <c r="B20" s="173"/>
      <c r="C20" s="174"/>
    </row>
    <row r="21" spans="1:3" ht="19.5" customHeight="1">
      <c r="A21" s="172"/>
      <c r="B21" s="173"/>
      <c r="C21" s="174"/>
    </row>
    <row r="22" spans="1:3" ht="19.5" customHeight="1">
      <c r="A22" s="172"/>
      <c r="B22" s="173"/>
      <c r="C22" s="174"/>
    </row>
    <row r="23" spans="1:3" ht="19.5" customHeight="1">
      <c r="A23" s="172"/>
      <c r="B23" s="173"/>
      <c r="C23" s="174"/>
    </row>
    <row r="24" spans="1:3" ht="19.5" customHeight="1">
      <c r="A24" s="172"/>
      <c r="B24" s="173"/>
      <c r="C24" s="174"/>
    </row>
    <row r="25" spans="1:3" ht="19.5" customHeight="1">
      <c r="A25" s="172"/>
      <c r="B25" s="173"/>
      <c r="C25" s="174"/>
    </row>
    <row r="26" spans="1:3" ht="19.5" customHeight="1">
      <c r="A26" s="172"/>
      <c r="B26" s="173"/>
      <c r="C26" s="174"/>
    </row>
    <row r="27" spans="1:3" ht="19.5" customHeight="1">
      <c r="A27" s="172"/>
      <c r="B27" s="173"/>
      <c r="C27" s="174"/>
    </row>
    <row r="28" spans="1:3" ht="19.5" customHeight="1">
      <c r="A28" s="172"/>
      <c r="B28" s="173"/>
      <c r="C28" s="174"/>
    </row>
    <row r="29" spans="1:3" ht="19.5" customHeight="1">
      <c r="A29" s="172"/>
      <c r="B29" s="173"/>
      <c r="C29" s="174"/>
    </row>
    <row r="30" spans="1:3" ht="19.5" customHeight="1">
      <c r="A30" s="179"/>
      <c r="B30" s="180"/>
      <c r="C30" s="181"/>
    </row>
    <row r="31" spans="1:3" ht="19.5" customHeight="1">
      <c r="A31" s="166"/>
      <c r="B31" s="167"/>
      <c r="C31" s="168"/>
    </row>
    <row r="32" spans="1:3" ht="19.5" customHeight="1">
      <c r="A32" s="166"/>
      <c r="B32" s="177"/>
      <c r="C32" s="168"/>
    </row>
    <row r="33" spans="1:3" ht="19.5" customHeight="1">
      <c r="A33" s="166"/>
      <c r="B33" s="177"/>
      <c r="C33" s="168"/>
    </row>
    <row r="34" spans="1:3" ht="19.5" customHeight="1">
      <c r="A34" s="166"/>
      <c r="B34" s="177"/>
      <c r="C34" s="168"/>
    </row>
    <row r="35" spans="1:3" ht="19.5" customHeight="1">
      <c r="A35" s="166"/>
      <c r="B35" s="177"/>
      <c r="C35" s="168"/>
    </row>
    <row r="36" spans="1:3" ht="19.5" customHeight="1" thickBot="1">
      <c r="A36" s="175"/>
      <c r="B36" s="178"/>
      <c r="C36" s="176"/>
    </row>
    <row r="37" ht="19.5" customHeight="1" thickTop="1"/>
    <row r="38" ht="19.5" customHeight="1"/>
    <row r="39" ht="19.5" customHeight="1"/>
    <row r="40" ht="19.5" customHeight="1"/>
    <row r="41" ht="19.5" customHeight="1"/>
    <row r="42" ht="19.5" customHeight="1"/>
    <row r="43" ht="19.5" customHeight="1"/>
    <row r="44" ht="19.5" customHeight="1"/>
  </sheetData>
  <sheetProtection formatCells="0" formatColumns="0" formatRows="0" insertColumns="0" insertRows="0" insertHyperlinks="0" deleteColumns="0" deleteRows="0" sort="0" autoFilter="0" pivotTables="0"/>
  <mergeCells count="12">
    <mergeCell ref="A32:A36"/>
    <mergeCell ref="C32:C36"/>
    <mergeCell ref="B32:B36"/>
    <mergeCell ref="A30:C30"/>
    <mergeCell ref="A19:C29"/>
    <mergeCell ref="A31:C31"/>
    <mergeCell ref="A3:C7"/>
    <mergeCell ref="B1:B2"/>
    <mergeCell ref="C1:C2"/>
    <mergeCell ref="A1:A2"/>
    <mergeCell ref="A8:C14"/>
    <mergeCell ref="A15:C18"/>
  </mergeCells>
  <printOptions/>
  <pageMargins left="0.984251968503937" right="0.7874015748031497" top="0.984251968503937" bottom="0.984251968503937" header="0.5118110236220472" footer="0.5118110236220472"/>
  <pageSetup fitToHeight="1" fitToWidth="1" horizontalDpi="600" verticalDpi="600" orientation="portrait" paperSize="9" scale="91" r:id="rId1"/>
</worksheet>
</file>

<file path=xl/worksheets/sheet10.xml><?xml version="1.0" encoding="utf-8"?>
<worksheet xmlns="http://schemas.openxmlformats.org/spreadsheetml/2006/main" xmlns:r="http://schemas.openxmlformats.org/officeDocument/2006/relationships">
  <dimension ref="A1:F27"/>
  <sheetViews>
    <sheetView tabSelected="1" zoomScalePageLayoutView="0" workbookViewId="0" topLeftCell="A1">
      <selection activeCell="B1" sqref="B1:F1"/>
    </sheetView>
  </sheetViews>
  <sheetFormatPr defaultColWidth="9.33203125" defaultRowHeight="12.75"/>
  <cols>
    <col min="2" max="2" width="45.66015625" style="0" bestFit="1" customWidth="1"/>
    <col min="3" max="3" width="45.83203125" style="19" customWidth="1"/>
    <col min="4" max="6" width="24.83203125" style="19" customWidth="1"/>
  </cols>
  <sheetData>
    <row r="1" spans="2:6" ht="19.5" customHeight="1">
      <c r="B1" s="196" t="s">
        <v>233</v>
      </c>
      <c r="C1" s="196"/>
      <c r="D1" s="196"/>
      <c r="E1" s="196"/>
      <c r="F1" s="196"/>
    </row>
    <row r="2" spans="2:6" ht="9.75" customHeight="1">
      <c r="B2" s="200"/>
      <c r="C2" s="200"/>
      <c r="D2" s="200"/>
      <c r="E2" s="200"/>
      <c r="F2" s="200"/>
    </row>
    <row r="3" spans="2:6" ht="19.5" customHeight="1">
      <c r="B3" s="201" t="s">
        <v>114</v>
      </c>
      <c r="C3" s="201"/>
      <c r="D3" s="201"/>
      <c r="E3" s="201"/>
      <c r="F3" s="201"/>
    </row>
    <row r="4" spans="2:6" ht="19.5" customHeight="1">
      <c r="B4" s="201"/>
      <c r="C4" s="201"/>
      <c r="D4" s="201"/>
      <c r="E4" s="201"/>
      <c r="F4" s="201"/>
    </row>
    <row r="5" spans="2:6" ht="9.75" customHeight="1">
      <c r="B5" s="167"/>
      <c r="C5" s="167"/>
      <c r="D5" s="167"/>
      <c r="E5" s="167"/>
      <c r="F5" s="167"/>
    </row>
    <row r="6" spans="1:6" s="55" customFormat="1" ht="39.75" customHeight="1">
      <c r="A6" s="147" t="s">
        <v>48</v>
      </c>
      <c r="B6" s="148" t="s">
        <v>184</v>
      </c>
      <c r="C6" s="202" t="s">
        <v>103</v>
      </c>
      <c r="D6" s="202"/>
      <c r="E6" s="202" t="s">
        <v>104</v>
      </c>
      <c r="F6" s="202"/>
    </row>
    <row r="7" spans="1:6" s="1" customFormat="1" ht="36" customHeight="1" thickBot="1">
      <c r="A7" s="149"/>
      <c r="B7" s="150"/>
      <c r="C7" s="150" t="s">
        <v>215</v>
      </c>
      <c r="D7" s="151" t="s">
        <v>188</v>
      </c>
      <c r="E7" s="150" t="s">
        <v>216</v>
      </c>
      <c r="F7" s="151" t="s">
        <v>188</v>
      </c>
    </row>
    <row r="8" spans="1:6" s="1" customFormat="1" ht="74.25" customHeight="1" thickBot="1" thickTop="1">
      <c r="A8" s="149">
        <v>1</v>
      </c>
      <c r="B8" s="91" t="s">
        <v>220</v>
      </c>
      <c r="C8" s="117"/>
      <c r="D8" s="120">
        <f>C8*'04.'!C$5</f>
        <v>0</v>
      </c>
      <c r="E8" s="120">
        <v>24360</v>
      </c>
      <c r="F8" s="158">
        <f>E8*'04.'!C$25/1000</f>
        <v>979.0283999999999</v>
      </c>
    </row>
    <row r="9" spans="1:6" s="1" customFormat="1" ht="36" customHeight="1" thickBot="1">
      <c r="A9" s="149">
        <v>2</v>
      </c>
      <c r="B9" s="92" t="s">
        <v>154</v>
      </c>
      <c r="C9" s="117">
        <v>27.78</v>
      </c>
      <c r="D9" s="120">
        <f>C9*'04.'!C$5</f>
        <v>575.046</v>
      </c>
      <c r="E9" s="116"/>
      <c r="F9" s="158">
        <f>E9*'04.'!C$25/1000</f>
        <v>0</v>
      </c>
    </row>
    <row r="10" spans="1:6" s="1" customFormat="1" ht="36" customHeight="1" thickBot="1">
      <c r="A10" s="149">
        <v>3</v>
      </c>
      <c r="B10" s="92" t="s">
        <v>155</v>
      </c>
      <c r="C10" s="117"/>
      <c r="D10" s="120">
        <f>C10*'04.'!C$5</f>
        <v>0</v>
      </c>
      <c r="E10" s="116"/>
      <c r="F10" s="158">
        <f>E10*'04.'!C$25/1000</f>
        <v>0</v>
      </c>
    </row>
    <row r="11" spans="1:6" s="1" customFormat="1" ht="36" customHeight="1" thickBot="1">
      <c r="A11" s="154">
        <v>4</v>
      </c>
      <c r="B11" s="92" t="s">
        <v>156</v>
      </c>
      <c r="C11" s="117">
        <v>27.78</v>
      </c>
      <c r="D11" s="120">
        <f>C11*'04.'!C$5</f>
        <v>575.046</v>
      </c>
      <c r="E11" s="124"/>
      <c r="F11" s="158">
        <f>E11*'04.'!C$25/1000</f>
        <v>0</v>
      </c>
    </row>
    <row r="12" spans="1:6" s="1" customFormat="1" ht="36" customHeight="1" thickBot="1">
      <c r="A12" s="154">
        <v>5</v>
      </c>
      <c r="B12" s="92" t="s">
        <v>157</v>
      </c>
      <c r="C12" s="117"/>
      <c r="D12" s="120">
        <f>C12*'04.'!C$5</f>
        <v>0</v>
      </c>
      <c r="E12" s="124">
        <v>2740</v>
      </c>
      <c r="F12" s="158">
        <f>E12*'04.'!C$25/1000</f>
        <v>110.1206</v>
      </c>
    </row>
    <row r="13" spans="1:6" s="1" customFormat="1" ht="36" customHeight="1" thickBot="1">
      <c r="A13" s="154">
        <v>6</v>
      </c>
      <c r="B13" s="92" t="s">
        <v>158</v>
      </c>
      <c r="C13" s="117"/>
      <c r="D13" s="120">
        <f>C13*'04.'!C$5</f>
        <v>0</v>
      </c>
      <c r="E13" s="124"/>
      <c r="F13" s="158">
        <f>E13*'04.'!C$25/1000</f>
        <v>0</v>
      </c>
    </row>
    <row r="14" spans="1:6" s="1" customFormat="1" ht="36" customHeight="1" thickBot="1">
      <c r="A14" s="154">
        <v>7</v>
      </c>
      <c r="B14" s="92" t="s">
        <v>159</v>
      </c>
      <c r="C14" s="117"/>
      <c r="D14" s="120">
        <f>C14*'04.'!C$5</f>
        <v>0</v>
      </c>
      <c r="E14" s="124"/>
      <c r="F14" s="158">
        <f>E14*'04.'!C$25/1000</f>
        <v>0</v>
      </c>
    </row>
    <row r="15" spans="1:6" s="1" customFormat="1" ht="36" customHeight="1" thickBot="1">
      <c r="A15" s="154">
        <v>8</v>
      </c>
      <c r="B15" s="92" t="s">
        <v>160</v>
      </c>
      <c r="C15" s="117"/>
      <c r="D15" s="120">
        <f>C15*'04.'!C$5</f>
        <v>0</v>
      </c>
      <c r="E15" s="124">
        <v>24620</v>
      </c>
      <c r="F15" s="158">
        <f>E15*'04.'!C$25/1000</f>
        <v>989.4777999999999</v>
      </c>
    </row>
    <row r="16" spans="1:6" s="1" customFormat="1" ht="36" customHeight="1" thickBot="1">
      <c r="A16" s="154">
        <v>9</v>
      </c>
      <c r="B16" s="92" t="s">
        <v>161</v>
      </c>
      <c r="C16" s="117">
        <v>2.5</v>
      </c>
      <c r="D16" s="120">
        <f>C16*'04.'!C$5</f>
        <v>51.75</v>
      </c>
      <c r="E16" s="124"/>
      <c r="F16" s="158">
        <f>E16*'04.'!C$25/1000</f>
        <v>0</v>
      </c>
    </row>
    <row r="17" spans="1:6" s="1" customFormat="1" ht="36" customHeight="1" thickBot="1">
      <c r="A17" s="154">
        <v>10</v>
      </c>
      <c r="B17" s="92" t="s">
        <v>162</v>
      </c>
      <c r="C17" s="117">
        <v>2.5</v>
      </c>
      <c r="D17" s="120">
        <f>C17*'04.'!C$5</f>
        <v>51.75</v>
      </c>
      <c r="E17" s="124"/>
      <c r="F17" s="158">
        <f>E17*'04.'!C$25/1000</f>
        <v>0</v>
      </c>
    </row>
    <row r="18" spans="1:6" s="1" customFormat="1" ht="36" customHeight="1" thickBot="1">
      <c r="A18" s="154">
        <v>11</v>
      </c>
      <c r="B18" s="92" t="s">
        <v>221</v>
      </c>
      <c r="C18" s="117"/>
      <c r="D18" s="120">
        <f>C18*'04.'!C$5</f>
        <v>0</v>
      </c>
      <c r="E18" s="124"/>
      <c r="F18" s="158">
        <f>E18*'04.'!C$25/1000</f>
        <v>0</v>
      </c>
    </row>
    <row r="19" spans="1:6" s="1" customFormat="1" ht="36" customHeight="1" thickBot="1">
      <c r="A19" s="154">
        <v>12</v>
      </c>
      <c r="B19" s="93" t="s">
        <v>163</v>
      </c>
      <c r="C19" s="117">
        <v>0.24</v>
      </c>
      <c r="D19" s="120">
        <f>C19*'04.'!C$5</f>
        <v>4.968</v>
      </c>
      <c r="E19" s="124"/>
      <c r="F19" s="158">
        <f>E19*'04.'!C$25/1000</f>
        <v>0</v>
      </c>
    </row>
    <row r="20" spans="1:6" s="1" customFormat="1" ht="36" customHeight="1" thickBot="1">
      <c r="A20" s="154">
        <v>13</v>
      </c>
      <c r="B20" s="93" t="s">
        <v>164</v>
      </c>
      <c r="C20" s="117"/>
      <c r="D20" s="120">
        <f>C20*'04.'!C$5</f>
        <v>0</v>
      </c>
      <c r="E20" s="124"/>
      <c r="F20" s="158">
        <f>E20*'04.'!C$25/1000</f>
        <v>0</v>
      </c>
    </row>
    <row r="21" spans="1:6" s="1" customFormat="1" ht="36" customHeight="1" thickBot="1">
      <c r="A21" s="154">
        <v>14</v>
      </c>
      <c r="B21" s="93" t="s">
        <v>222</v>
      </c>
      <c r="C21" s="117">
        <v>27.2</v>
      </c>
      <c r="D21" s="120">
        <f>C21*'04.'!C$5</f>
        <v>563.04</v>
      </c>
      <c r="E21" s="124"/>
      <c r="F21" s="158">
        <f>E21*'04.'!C$25/1000</f>
        <v>0</v>
      </c>
    </row>
    <row r="22" spans="1:6" s="1" customFormat="1" ht="36" customHeight="1" thickBot="1">
      <c r="A22" s="154">
        <v>15</v>
      </c>
      <c r="B22" s="93" t="s">
        <v>224</v>
      </c>
      <c r="C22" s="117"/>
      <c r="D22" s="120">
        <f>C22*'04.'!C$5</f>
        <v>0</v>
      </c>
      <c r="E22" s="124">
        <v>26700</v>
      </c>
      <c r="F22" s="158">
        <f>E22*'04.'!C$25/1000</f>
        <v>1073.073</v>
      </c>
    </row>
    <row r="23" spans="1:6" s="1" customFormat="1" ht="36" customHeight="1" thickBot="1">
      <c r="A23" s="154">
        <v>16</v>
      </c>
      <c r="B23" s="93" t="s">
        <v>223</v>
      </c>
      <c r="C23" s="117"/>
      <c r="D23" s="120">
        <f>C23*'04.'!C$5</f>
        <v>0</v>
      </c>
      <c r="E23" s="124">
        <v>16180</v>
      </c>
      <c r="F23" s="158">
        <f>E23*'04.'!C$25/1000</f>
        <v>650.2742</v>
      </c>
    </row>
    <row r="24" spans="1:6" ht="15.75">
      <c r="A24" s="154"/>
      <c r="B24" s="148" t="s">
        <v>217</v>
      </c>
      <c r="C24" s="116">
        <f>SUM(C8:C23)</f>
        <v>88</v>
      </c>
      <c r="D24" s="120">
        <f>SUM(D8:D23)</f>
        <v>1821.6000000000001</v>
      </c>
      <c r="E24" s="120">
        <f>SUM(E8:E23)</f>
        <v>94600</v>
      </c>
      <c r="F24" s="159">
        <f>SUM(F8:F23)</f>
        <v>3801.974</v>
      </c>
    </row>
    <row r="25" spans="1:6" ht="15.75">
      <c r="A25" s="188" t="s">
        <v>128</v>
      </c>
      <c r="B25" s="188"/>
      <c r="C25" s="188"/>
      <c r="D25" s="188"/>
      <c r="E25" s="188"/>
      <c r="F25" s="188"/>
    </row>
    <row r="26" spans="1:2" ht="15.75">
      <c r="A26" s="155"/>
      <c r="B26" s="156"/>
    </row>
    <row r="27" ht="15.75">
      <c r="B27" s="156"/>
    </row>
  </sheetData>
  <sheetProtection/>
  <mergeCells count="7">
    <mergeCell ref="A25:F25"/>
    <mergeCell ref="B1:F1"/>
    <mergeCell ref="B2:F2"/>
    <mergeCell ref="B3:F4"/>
    <mergeCell ref="B5:F5"/>
    <mergeCell ref="C6:D6"/>
    <mergeCell ref="E6:F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9"/>
  <sheetViews>
    <sheetView zoomScalePageLayoutView="0" workbookViewId="0" topLeftCell="A1">
      <selection activeCell="B1" sqref="B1:F1"/>
    </sheetView>
  </sheetViews>
  <sheetFormatPr defaultColWidth="9.33203125" defaultRowHeight="12.75"/>
  <cols>
    <col min="1" max="1" width="13.16015625" style="0" customWidth="1"/>
    <col min="2" max="2" width="40" style="0" customWidth="1"/>
    <col min="3" max="3" width="39.83203125" style="0" customWidth="1"/>
    <col min="4" max="4" width="23" style="0" customWidth="1"/>
    <col min="5" max="5" width="35.83203125" style="0" customWidth="1"/>
    <col min="6" max="6" width="34" style="0" customWidth="1"/>
    <col min="7" max="7" width="16.33203125" style="0" customWidth="1"/>
    <col min="8" max="8" width="18.16015625" style="0" customWidth="1"/>
  </cols>
  <sheetData>
    <row r="1" spans="2:6" ht="19.5">
      <c r="B1" s="196" t="s">
        <v>232</v>
      </c>
      <c r="C1" s="196"/>
      <c r="D1" s="196"/>
      <c r="E1" s="196"/>
      <c r="F1" s="196"/>
    </row>
    <row r="2" spans="2:6" ht="18.75">
      <c r="B2" s="200"/>
      <c r="C2" s="200"/>
      <c r="D2" s="200"/>
      <c r="E2" s="200"/>
      <c r="F2" s="200"/>
    </row>
    <row r="3" spans="2:6" ht="12.75">
      <c r="B3" s="201" t="s">
        <v>114</v>
      </c>
      <c r="C3" s="201"/>
      <c r="D3" s="201"/>
      <c r="E3" s="201"/>
      <c r="F3" s="201"/>
    </row>
    <row r="4" spans="2:6" ht="12.75">
      <c r="B4" s="201"/>
      <c r="C4" s="201"/>
      <c r="D4" s="201"/>
      <c r="E4" s="201"/>
      <c r="F4" s="201"/>
    </row>
    <row r="5" spans="2:6" ht="12.75">
      <c r="B5" s="167"/>
      <c r="C5" s="167"/>
      <c r="D5" s="167"/>
      <c r="E5" s="167"/>
      <c r="F5" s="167"/>
    </row>
    <row r="6" spans="1:8" ht="16.5" thickBot="1">
      <c r="A6" s="147" t="s">
        <v>48</v>
      </c>
      <c r="B6" s="148" t="s">
        <v>184</v>
      </c>
      <c r="C6" s="202" t="s">
        <v>103</v>
      </c>
      <c r="D6" s="202"/>
      <c r="E6" s="202" t="s">
        <v>104</v>
      </c>
      <c r="F6" s="202"/>
      <c r="G6" s="202" t="s">
        <v>193</v>
      </c>
      <c r="H6" s="202"/>
    </row>
    <row r="7" spans="1:8" ht="63.75" thickTop="1">
      <c r="A7" s="149"/>
      <c r="B7" s="150"/>
      <c r="C7" s="112" t="s">
        <v>197</v>
      </c>
      <c r="D7" s="112" t="s">
        <v>198</v>
      </c>
      <c r="E7" s="112" t="s">
        <v>204</v>
      </c>
      <c r="F7" s="112" t="s">
        <v>205</v>
      </c>
      <c r="G7" s="112" t="s">
        <v>210</v>
      </c>
      <c r="H7" s="112" t="s">
        <v>211</v>
      </c>
    </row>
    <row r="8" spans="1:8" ht="15.75">
      <c r="A8" s="149">
        <v>1</v>
      </c>
      <c r="B8" s="148" t="s">
        <v>218</v>
      </c>
      <c r="C8" s="157">
        <f>'08.'!D24</f>
        <v>1821.6000000000001</v>
      </c>
      <c r="D8" s="152">
        <f>C8*'04.'!D5/1000</f>
        <v>168.880536</v>
      </c>
      <c r="E8" s="152">
        <f>'08.'!F24</f>
        <v>3801.974</v>
      </c>
      <c r="F8" s="153">
        <f>E8*'04.'!D25/1000</f>
        <v>291.19318866000003</v>
      </c>
      <c r="G8" s="152">
        <f>E8+C8</f>
        <v>5623.5740000000005</v>
      </c>
      <c r="H8" s="153">
        <f>F8+D8</f>
        <v>460.07372466000004</v>
      </c>
    </row>
    <row r="9" spans="1:6" ht="15.75">
      <c r="A9" s="155"/>
      <c r="B9" s="156"/>
      <c r="C9" s="19"/>
      <c r="D9" s="19"/>
      <c r="E9" s="19"/>
      <c r="F9" s="19"/>
    </row>
  </sheetData>
  <sheetProtection/>
  <mergeCells count="7">
    <mergeCell ref="G6:H6"/>
    <mergeCell ref="B1:F1"/>
    <mergeCell ref="B2:F2"/>
    <mergeCell ref="B3:F4"/>
    <mergeCell ref="B5:F5"/>
    <mergeCell ref="C6:D6"/>
    <mergeCell ref="E6:F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C11"/>
  <sheetViews>
    <sheetView zoomScaleSheetLayoutView="100" zoomScalePageLayoutView="0" workbookViewId="0" topLeftCell="A1">
      <selection activeCell="B8" sqref="B8"/>
    </sheetView>
  </sheetViews>
  <sheetFormatPr defaultColWidth="9.33203125" defaultRowHeight="12.75"/>
  <cols>
    <col min="1" max="1" width="5.16015625" style="0" customWidth="1"/>
    <col min="2" max="2" width="45.83203125" style="19" customWidth="1"/>
    <col min="3" max="3" width="24.83203125" style="19" customWidth="1"/>
  </cols>
  <sheetData>
    <row r="1" spans="1:3" ht="19.5" customHeight="1">
      <c r="A1" s="196" t="s">
        <v>231</v>
      </c>
      <c r="B1" s="196"/>
      <c r="C1" s="196"/>
    </row>
    <row r="2" spans="1:3" ht="9.75" customHeight="1">
      <c r="A2" s="200"/>
      <c r="B2" s="200"/>
      <c r="C2" s="200"/>
    </row>
    <row r="3" spans="1:3" ht="19.5" customHeight="1">
      <c r="A3" s="201" t="s">
        <v>168</v>
      </c>
      <c r="B3" s="201"/>
      <c r="C3" s="201"/>
    </row>
    <row r="4" spans="1:3" ht="19.5" customHeight="1">
      <c r="A4" s="201"/>
      <c r="B4" s="201"/>
      <c r="C4" s="201"/>
    </row>
    <row r="5" spans="1:3" ht="9.75" customHeight="1" thickBot="1">
      <c r="A5" s="189"/>
      <c r="B5" s="189"/>
      <c r="C5" s="189"/>
    </row>
    <row r="6" spans="1:3" s="55" customFormat="1" ht="39.75" customHeight="1" thickBot="1" thickTop="1">
      <c r="A6" s="44" t="s">
        <v>48</v>
      </c>
      <c r="B6" s="52" t="s">
        <v>86</v>
      </c>
      <c r="C6" s="52" t="s">
        <v>167</v>
      </c>
    </row>
    <row r="7" spans="1:3" s="1" customFormat="1" ht="39.75" customHeight="1" thickBot="1" thickTop="1">
      <c r="A7" s="59">
        <v>1</v>
      </c>
      <c r="B7" s="95" t="s">
        <v>165</v>
      </c>
      <c r="C7" s="160">
        <f>'07.'!Q16/1000</f>
        <v>87.7967485611218</v>
      </c>
    </row>
    <row r="8" spans="1:3" s="1" customFormat="1" ht="39.75" customHeight="1" thickBot="1">
      <c r="A8" s="59">
        <v>2</v>
      </c>
      <c r="B8" s="94" t="s">
        <v>166</v>
      </c>
      <c r="C8" s="161">
        <f>'09.'!G8/1000</f>
        <v>5.6235740000000005</v>
      </c>
    </row>
    <row r="9" spans="1:3" s="1" customFormat="1" ht="39.75" customHeight="1" thickBot="1" thickTop="1">
      <c r="A9" s="204" t="s">
        <v>78</v>
      </c>
      <c r="B9" s="198"/>
      <c r="C9" s="69">
        <f>SUM(C7:C8)</f>
        <v>93.42032256112181</v>
      </c>
    </row>
    <row r="10" spans="1:3" ht="15.75" customHeight="1" thickTop="1">
      <c r="A10" s="56"/>
      <c r="B10" s="57"/>
      <c r="C10" s="57"/>
    </row>
    <row r="11" spans="1:3" ht="12.75">
      <c r="A11" s="203" t="s">
        <v>80</v>
      </c>
      <c r="B11" s="203"/>
      <c r="C11" s="203"/>
    </row>
  </sheetData>
  <sheetProtection formatCells="0" formatColumns="0" formatRows="0" insertColumns="0" insertRows="0" insertHyperlinks="0" deleteColumns="0" deleteRows="0" sort="0" autoFilter="0" pivotTables="0"/>
  <mergeCells count="6">
    <mergeCell ref="A1:C1"/>
    <mergeCell ref="A11:C11"/>
    <mergeCell ref="A9:B9"/>
    <mergeCell ref="A3:C4"/>
    <mergeCell ref="A2:C2"/>
    <mergeCell ref="A5:C5"/>
  </mergeCells>
  <printOptions/>
  <pageMargins left="0.984251968503937" right="0.7874015748031497" top="0.984251968503937" bottom="0.984251968503937" header="0.5118110236220472" footer="0.5118110236220472"/>
  <pageSetup fitToHeight="1" fitToWidth="1" horizontalDpi="600" verticalDpi="600" orientation="portrait" paperSize="9" r:id="rId2"/>
  <legacyDrawingHF r:id="rId1"/>
</worksheet>
</file>

<file path=xl/worksheets/sheet13.xml><?xml version="1.0" encoding="utf-8"?>
<worksheet xmlns="http://schemas.openxmlformats.org/spreadsheetml/2006/main" xmlns:r="http://schemas.openxmlformats.org/officeDocument/2006/relationships">
  <sheetPr>
    <pageSetUpPr fitToPage="1"/>
  </sheetPr>
  <dimension ref="A1:D13"/>
  <sheetViews>
    <sheetView zoomScaleSheetLayoutView="100" zoomScalePageLayoutView="0" workbookViewId="0" topLeftCell="A1">
      <selection activeCell="B10" sqref="B10"/>
    </sheetView>
  </sheetViews>
  <sheetFormatPr defaultColWidth="9.33203125" defaultRowHeight="12.75"/>
  <cols>
    <col min="1" max="1" width="5.16015625" style="0" customWidth="1"/>
    <col min="2" max="2" width="35.83203125" style="19" customWidth="1"/>
    <col min="3" max="3" width="34.83203125" style="19" customWidth="1"/>
    <col min="4" max="4" width="24.83203125" style="19" customWidth="1"/>
  </cols>
  <sheetData>
    <row r="1" spans="1:4" ht="19.5" customHeight="1">
      <c r="A1" s="196" t="s">
        <v>230</v>
      </c>
      <c r="B1" s="196"/>
      <c r="C1" s="196"/>
      <c r="D1" s="196"/>
    </row>
    <row r="2" spans="1:4" ht="9.75" customHeight="1">
      <c r="A2" s="200"/>
      <c r="B2" s="200"/>
      <c r="C2" s="200"/>
      <c r="D2" s="200"/>
    </row>
    <row r="3" spans="1:4" ht="19.5" customHeight="1">
      <c r="A3" s="201" t="s">
        <v>125</v>
      </c>
      <c r="B3" s="201"/>
      <c r="C3" s="201"/>
      <c r="D3" s="201"/>
    </row>
    <row r="4" spans="1:4" ht="19.5" customHeight="1">
      <c r="A4" s="201"/>
      <c r="B4" s="201"/>
      <c r="C4" s="201"/>
      <c r="D4" s="201"/>
    </row>
    <row r="5" spans="1:4" ht="9.75" customHeight="1" thickBot="1">
      <c r="A5" s="189"/>
      <c r="B5" s="189"/>
      <c r="C5" s="189"/>
      <c r="D5" s="189"/>
    </row>
    <row r="6" spans="1:4" s="55" customFormat="1" ht="49.5" customHeight="1" thickBot="1" thickTop="1">
      <c r="A6" s="44" t="s">
        <v>48</v>
      </c>
      <c r="B6" s="52" t="s">
        <v>83</v>
      </c>
      <c r="C6" s="52" t="s">
        <v>126</v>
      </c>
      <c r="D6" s="51" t="s">
        <v>102</v>
      </c>
    </row>
    <row r="7" spans="1:4" s="1" customFormat="1" ht="36" customHeight="1" thickBot="1" thickTop="1">
      <c r="A7" s="59">
        <v>1</v>
      </c>
      <c r="B7" s="60" t="s">
        <v>103</v>
      </c>
      <c r="C7" s="85">
        <f>('09.'!C8+'07.'!D16)/1000</f>
        <v>81.4592075746498</v>
      </c>
      <c r="D7" s="76">
        <f>C7/C$11</f>
        <v>0.8480707020625728</v>
      </c>
    </row>
    <row r="8" spans="1:4" s="1" customFormat="1" ht="36" customHeight="1" thickBot="1" thickTop="1">
      <c r="A8" s="59">
        <v>2</v>
      </c>
      <c r="B8" s="62" t="s">
        <v>81</v>
      </c>
      <c r="C8" s="85">
        <f>'07.'!I16/1000</f>
        <v>0.22671161576634244</v>
      </c>
      <c r="D8" s="76">
        <f>C8/C$11</f>
        <v>0.002360291548042706</v>
      </c>
    </row>
    <row r="9" spans="1:4" s="1" customFormat="1" ht="36" customHeight="1" thickBot="1" thickTop="1">
      <c r="A9" s="59">
        <v>3</v>
      </c>
      <c r="B9" s="62" t="s">
        <v>104</v>
      </c>
      <c r="C9" s="85">
        <f>('09.'!E8+'07.'!K16)/1000</f>
        <v>7.386058726348066</v>
      </c>
      <c r="D9" s="76">
        <f>C9/C$11</f>
        <v>0.07689615693583951</v>
      </c>
    </row>
    <row r="10" spans="1:4" s="1" customFormat="1" ht="36" customHeight="1" thickBot="1" thickTop="1">
      <c r="A10" s="59">
        <v>4</v>
      </c>
      <c r="B10" s="62" t="s">
        <v>82</v>
      </c>
      <c r="C10" s="85">
        <f>'14.'!C6/1000</f>
        <v>6.9804</v>
      </c>
      <c r="D10" s="76">
        <f>C10/C$11</f>
        <v>0.07267284945354484</v>
      </c>
    </row>
    <row r="11" spans="1:4" s="1" customFormat="1" ht="36" customHeight="1" thickBot="1" thickTop="1">
      <c r="A11" s="204" t="s">
        <v>78</v>
      </c>
      <c r="B11" s="198"/>
      <c r="C11" s="86">
        <f>SUM(C7:C10)</f>
        <v>96.05237791676421</v>
      </c>
      <c r="D11" s="75">
        <f>SUM(D7:D10)</f>
        <v>0.9999999999999999</v>
      </c>
    </row>
    <row r="12" spans="1:4" ht="9.75" customHeight="1" thickTop="1">
      <c r="A12" s="56"/>
      <c r="B12" s="57"/>
      <c r="C12" s="57"/>
      <c r="D12" s="56"/>
    </row>
    <row r="13" spans="1:4" ht="12.75">
      <c r="A13" s="203" t="s">
        <v>80</v>
      </c>
      <c r="B13" s="203"/>
      <c r="C13" s="203"/>
      <c r="D13" s="203"/>
    </row>
  </sheetData>
  <sheetProtection formatCells="0" formatColumns="0" formatRows="0" insertColumns="0" insertRows="0" insertHyperlinks="0" deleteColumns="0" deleteRows="0" sort="0" autoFilter="0" pivotTables="0"/>
  <mergeCells count="6">
    <mergeCell ref="A1:D1"/>
    <mergeCell ref="A13:D13"/>
    <mergeCell ref="A11:B11"/>
    <mergeCell ref="A3:D4"/>
    <mergeCell ref="A2:D2"/>
    <mergeCell ref="A5:D5"/>
  </mergeCells>
  <printOptions/>
  <pageMargins left="0.984251968503937" right="0.7874015748031497" top="0.984251968503937" bottom="0.984251968503937" header="0.5118110236220472" footer="0.5118110236220472"/>
  <pageSetup fitToHeight="1" fitToWidth="1" horizontalDpi="600" verticalDpi="600" orientation="portrait" paperSize="9" scale="91" r:id="rId2"/>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A1:E17"/>
  <sheetViews>
    <sheetView zoomScaleSheetLayoutView="100" zoomScalePageLayoutView="0" workbookViewId="0" topLeftCell="A1">
      <selection activeCell="A2" sqref="A2:D2"/>
    </sheetView>
  </sheetViews>
  <sheetFormatPr defaultColWidth="9.33203125" defaultRowHeight="12.75"/>
  <cols>
    <col min="1" max="1" width="5.16015625" style="0" customWidth="1"/>
    <col min="2" max="2" width="45.83203125" style="19" customWidth="1"/>
    <col min="3" max="4" width="24.83203125" style="19" customWidth="1"/>
  </cols>
  <sheetData>
    <row r="1" spans="1:4" ht="19.5" customHeight="1">
      <c r="A1" s="206" t="s">
        <v>229</v>
      </c>
      <c r="B1" s="206"/>
      <c r="C1" s="206"/>
      <c r="D1" s="206"/>
    </row>
    <row r="2" spans="1:4" ht="9.75" customHeight="1">
      <c r="A2" s="200"/>
      <c r="B2" s="200"/>
      <c r="C2" s="200"/>
      <c r="D2" s="200"/>
    </row>
    <row r="3" spans="1:4" s="1" customFormat="1" ht="19.5" customHeight="1">
      <c r="A3" s="201" t="s">
        <v>107</v>
      </c>
      <c r="B3" s="201"/>
      <c r="C3" s="201"/>
      <c r="D3" s="201"/>
    </row>
    <row r="4" s="1" customFormat="1" ht="15.75" customHeight="1" thickBot="1"/>
    <row r="5" spans="1:4" s="1" customFormat="1" ht="33.75" customHeight="1" thickBot="1" thickTop="1">
      <c r="A5" s="44" t="s">
        <v>48</v>
      </c>
      <c r="B5" s="52" t="s">
        <v>91</v>
      </c>
      <c r="C5" s="48" t="s">
        <v>92</v>
      </c>
      <c r="D5" s="47" t="s">
        <v>93</v>
      </c>
    </row>
    <row r="6" spans="1:4" s="1" customFormat="1" ht="33.75" customHeight="1" thickTop="1">
      <c r="A6" s="38">
        <v>1</v>
      </c>
      <c r="B6" s="35" t="s">
        <v>96</v>
      </c>
      <c r="C6" s="22" t="s">
        <v>90</v>
      </c>
      <c r="D6" s="23">
        <v>2909</v>
      </c>
    </row>
    <row r="7" spans="1:4" s="1" customFormat="1" ht="33.75" customHeight="1">
      <c r="A7" s="38">
        <v>2</v>
      </c>
      <c r="B7" s="35" t="s">
        <v>88</v>
      </c>
      <c r="C7" s="22" t="s">
        <v>89</v>
      </c>
      <c r="D7" s="23">
        <v>14763</v>
      </c>
    </row>
    <row r="8" spans="1:4" s="1" customFormat="1" ht="33.75" customHeight="1" thickBot="1">
      <c r="A8" s="43">
        <v>3</v>
      </c>
      <c r="B8" s="65" t="s">
        <v>95</v>
      </c>
      <c r="C8" s="66" t="s">
        <v>94</v>
      </c>
      <c r="D8" s="67">
        <v>70</v>
      </c>
    </row>
    <row r="9" spans="1:4" s="1" customFormat="1" ht="33.75" customHeight="1" thickBot="1" thickTop="1">
      <c r="A9" s="204" t="s">
        <v>108</v>
      </c>
      <c r="B9" s="198"/>
      <c r="C9" s="20" t="s">
        <v>117</v>
      </c>
      <c r="D9" s="21">
        <v>73790</v>
      </c>
    </row>
    <row r="10" spans="1:5" ht="15.75" customHeight="1" thickTop="1">
      <c r="A10" s="203"/>
      <c r="B10" s="203"/>
      <c r="C10" s="203"/>
      <c r="D10" s="203"/>
      <c r="E10" s="64"/>
    </row>
    <row r="11" ht="13.5" thickBot="1">
      <c r="D11" s="68"/>
    </row>
    <row r="12" spans="1:4" ht="30" customHeight="1" thickBot="1" thickTop="1">
      <c r="A12" s="204" t="s">
        <v>106</v>
      </c>
      <c r="B12" s="198"/>
      <c r="C12" s="20" t="s">
        <v>117</v>
      </c>
      <c r="D12" s="21">
        <f>D9</f>
        <v>73790</v>
      </c>
    </row>
    <row r="13" ht="16.5" thickTop="1">
      <c r="D13" s="12"/>
    </row>
    <row r="14" spans="1:4" ht="15.75">
      <c r="A14" s="205" t="s">
        <v>80</v>
      </c>
      <c r="B14" s="205"/>
      <c r="C14" s="205"/>
      <c r="D14" s="205"/>
    </row>
    <row r="15" ht="12.75">
      <c r="D15" s="49"/>
    </row>
    <row r="17" ht="12.75">
      <c r="D17" s="50"/>
    </row>
  </sheetData>
  <sheetProtection formatCells="0" formatColumns="0" formatRows="0" insertColumns="0" insertRows="0" insertHyperlinks="0" deleteColumns="0" deleteRows="0" sort="0" autoFilter="0" pivotTables="0"/>
  <mergeCells count="7">
    <mergeCell ref="A12:B12"/>
    <mergeCell ref="A14:D14"/>
    <mergeCell ref="A10:D10"/>
    <mergeCell ref="A3:D3"/>
    <mergeCell ref="A1:D1"/>
    <mergeCell ref="A9:B9"/>
    <mergeCell ref="A2:D2"/>
  </mergeCells>
  <printOptions/>
  <pageMargins left="0.984251968503937" right="0.7874015748031497" top="0.984251968503937" bottom="0.984251968503937" header="0.5118110236220472" footer="0.5118110236220472"/>
  <pageSetup fitToHeight="1" fitToWidth="1" horizontalDpi="600" verticalDpi="600" orientation="portrait" paperSize="9" scale="91" r:id="rId2"/>
  <legacyDrawingHF r:id="rId1"/>
</worksheet>
</file>

<file path=xl/worksheets/sheet15.xml><?xml version="1.0" encoding="utf-8"?>
<worksheet xmlns="http://schemas.openxmlformats.org/spreadsheetml/2006/main" xmlns:r="http://schemas.openxmlformats.org/officeDocument/2006/relationships">
  <sheetPr>
    <pageSetUpPr fitToPage="1"/>
  </sheetPr>
  <dimension ref="A1:E12"/>
  <sheetViews>
    <sheetView zoomScaleSheetLayoutView="100" zoomScalePageLayoutView="0" workbookViewId="0" topLeftCell="A1">
      <selection activeCell="A10" sqref="A10:B10"/>
    </sheetView>
  </sheetViews>
  <sheetFormatPr defaultColWidth="9.33203125" defaultRowHeight="12.75"/>
  <cols>
    <col min="1" max="1" width="5.16015625" style="0" customWidth="1"/>
    <col min="2" max="2" width="27.83203125" style="0" customWidth="1"/>
    <col min="3" max="5" width="22.83203125" style="19" customWidth="1"/>
  </cols>
  <sheetData>
    <row r="1" spans="1:5" ht="19.5" customHeight="1">
      <c r="A1" s="206" t="s">
        <v>228</v>
      </c>
      <c r="B1" s="206"/>
      <c r="C1" s="206"/>
      <c r="D1" s="206"/>
      <c r="E1" s="206"/>
    </row>
    <row r="2" spans="1:5" ht="9.75" customHeight="1">
      <c r="A2" s="200"/>
      <c r="B2" s="200"/>
      <c r="C2" s="200"/>
      <c r="D2" s="200"/>
      <c r="E2" s="200"/>
    </row>
    <row r="3" spans="1:5" ht="19.5" customHeight="1">
      <c r="A3" s="209" t="s">
        <v>111</v>
      </c>
      <c r="B3" s="209"/>
      <c r="C3" s="209"/>
      <c r="D3" s="209"/>
      <c r="E3" s="209"/>
    </row>
    <row r="4" spans="1:5" ht="9.75" customHeight="1" thickBot="1">
      <c r="A4" s="189"/>
      <c r="B4" s="189"/>
      <c r="C4" s="189"/>
      <c r="D4" s="189"/>
      <c r="E4" s="189"/>
    </row>
    <row r="5" spans="1:5" s="55" customFormat="1" ht="39.75" customHeight="1" thickBot="1" thickTop="1">
      <c r="A5" s="44" t="s">
        <v>48</v>
      </c>
      <c r="B5" s="63" t="s">
        <v>83</v>
      </c>
      <c r="C5" s="69" t="s">
        <v>116</v>
      </c>
      <c r="D5" s="69" t="s">
        <v>109</v>
      </c>
      <c r="E5" s="46" t="s">
        <v>87</v>
      </c>
    </row>
    <row r="6" spans="1:5" s="1" customFormat="1" ht="33.75" customHeight="1" thickBot="1" thickTop="1">
      <c r="A6" s="61">
        <v>1</v>
      </c>
      <c r="B6" s="60" t="str">
        <f>'11.'!B7</f>
        <v>węgiel kamienny</v>
      </c>
      <c r="C6" s="73">
        <f>'11.'!C7*1000</f>
        <v>81459.2075746498</v>
      </c>
      <c r="D6" s="71">
        <f>'04.'!D30</f>
        <v>94.73</v>
      </c>
      <c r="E6" s="72">
        <f>C6*D6/1000</f>
        <v>7716.630733546575</v>
      </c>
    </row>
    <row r="7" spans="1:5" s="1" customFormat="1" ht="33.75" customHeight="1" thickBot="1" thickTop="1">
      <c r="A7" s="38">
        <v>2</v>
      </c>
      <c r="B7" s="58" t="str">
        <f>'11.'!B8</f>
        <v>biomasa</v>
      </c>
      <c r="C7" s="73">
        <f>'11.'!C8*1000</f>
        <v>226.71161576634245</v>
      </c>
      <c r="D7" s="79">
        <f>0</f>
        <v>0</v>
      </c>
      <c r="E7" s="23">
        <f>C7*D7/1000</f>
        <v>0</v>
      </c>
    </row>
    <row r="8" spans="1:5" s="1" customFormat="1" ht="33.75" customHeight="1" thickBot="1" thickTop="1">
      <c r="A8" s="38">
        <v>3</v>
      </c>
      <c r="B8" s="58" t="str">
        <f>'11.'!B9</f>
        <v>olej opałowy</v>
      </c>
      <c r="C8" s="73">
        <f>'11.'!C9*1000</f>
        <v>7386.058726348067</v>
      </c>
      <c r="D8" s="79">
        <f>'04.'!D25</f>
        <v>76.59</v>
      </c>
      <c r="E8" s="23">
        <f>C8*D8/1000</f>
        <v>565.6982378509985</v>
      </c>
    </row>
    <row r="9" spans="1:5" s="1" customFormat="1" ht="33.75" customHeight="1" thickBot="1" thickTop="1">
      <c r="A9" s="38">
        <v>4</v>
      </c>
      <c r="B9" s="58" t="str">
        <f>'11.'!B10</f>
        <v>energia elektryczna</v>
      </c>
      <c r="C9" s="73">
        <f>'11.'!C10*1000</f>
        <v>6980.400000000001</v>
      </c>
      <c r="D9" s="79">
        <f>'04.'!D33*277.78</f>
        <v>225.55736</v>
      </c>
      <c r="E9" s="23">
        <f>C9*D9/1000</f>
        <v>1574.480595744</v>
      </c>
    </row>
    <row r="10" spans="1:5" s="1" customFormat="1" ht="33.75" customHeight="1" thickBot="1" thickTop="1">
      <c r="A10" s="207" t="s">
        <v>78</v>
      </c>
      <c r="B10" s="208"/>
      <c r="C10" s="73">
        <f>'11.'!C11*1000</f>
        <v>96052.37791676422</v>
      </c>
      <c r="D10" s="70" t="s">
        <v>15</v>
      </c>
      <c r="E10" s="21">
        <f>SUM(E6:E9)</f>
        <v>9856.809567141574</v>
      </c>
    </row>
    <row r="11" spans="1:5" ht="15.75" customHeight="1" thickTop="1">
      <c r="A11" s="56"/>
      <c r="B11" s="56"/>
      <c r="C11" s="57"/>
      <c r="D11" s="57"/>
      <c r="E11" s="56"/>
    </row>
    <row r="12" spans="1:5" ht="12.75">
      <c r="A12" s="203" t="s">
        <v>80</v>
      </c>
      <c r="B12" s="203"/>
      <c r="C12" s="203"/>
      <c r="D12" s="203"/>
      <c r="E12" s="203"/>
    </row>
  </sheetData>
  <sheetProtection formatCells="0" formatColumns="0" formatRows="0" insertColumns="0" insertRows="0" insertHyperlinks="0" deleteColumns="0" deleteRows="0" sort="0" autoFilter="0" pivotTables="0"/>
  <mergeCells count="6">
    <mergeCell ref="A1:E1"/>
    <mergeCell ref="A10:B10"/>
    <mergeCell ref="A12:E12"/>
    <mergeCell ref="A3:E3"/>
    <mergeCell ref="A2:E2"/>
    <mergeCell ref="A4:E4"/>
  </mergeCells>
  <printOptions/>
  <pageMargins left="0.984251968503937" right="0.7874015748031497" top="0.984251968503937" bottom="0.984251968503937" header="0.5118110236220472" footer="0.5118110236220472"/>
  <pageSetup fitToHeight="1" fitToWidth="1" horizontalDpi="600" verticalDpi="600" orientation="portrait" paperSize="9" scale="91" r:id="rId2"/>
  <legacyDrawingHF r:id="rId1"/>
</worksheet>
</file>

<file path=xl/worksheets/sheet16.xml><?xml version="1.0" encoding="utf-8"?>
<worksheet xmlns="http://schemas.openxmlformats.org/spreadsheetml/2006/main" xmlns:r="http://schemas.openxmlformats.org/officeDocument/2006/relationships">
  <sheetPr>
    <pageSetUpPr fitToPage="1"/>
  </sheetPr>
  <dimension ref="A1:E32"/>
  <sheetViews>
    <sheetView zoomScaleSheetLayoutView="100" zoomScalePageLayoutView="0" workbookViewId="0" topLeftCell="A1">
      <selection activeCell="A2" sqref="A2:E2"/>
    </sheetView>
  </sheetViews>
  <sheetFormatPr defaultColWidth="9.33203125" defaultRowHeight="12.75"/>
  <cols>
    <col min="1" max="1" width="5.16015625" style="0" customWidth="1"/>
    <col min="2" max="2" width="25.83203125" style="0" customWidth="1"/>
    <col min="3" max="3" width="24.83203125" style="19" customWidth="1"/>
    <col min="4" max="4" width="20.83203125" style="19" customWidth="1"/>
    <col min="5" max="5" width="24.83203125" style="19" customWidth="1"/>
  </cols>
  <sheetData>
    <row r="1" spans="1:5" ht="19.5" customHeight="1">
      <c r="A1" s="206" t="s">
        <v>227</v>
      </c>
      <c r="B1" s="206"/>
      <c r="C1" s="206"/>
      <c r="D1" s="206"/>
      <c r="E1" s="206"/>
    </row>
    <row r="2" spans="1:5" ht="9.75" customHeight="1">
      <c r="A2" s="200"/>
      <c r="B2" s="200"/>
      <c r="C2" s="200"/>
      <c r="D2" s="200"/>
      <c r="E2" s="200"/>
    </row>
    <row r="3" spans="1:5" ht="19.5" customHeight="1">
      <c r="A3" s="209" t="s">
        <v>174</v>
      </c>
      <c r="B3" s="209"/>
      <c r="C3" s="209"/>
      <c r="D3" s="209"/>
      <c r="E3" s="209"/>
    </row>
    <row r="4" spans="1:5" ht="9.75" customHeight="1" thickBot="1">
      <c r="A4" s="189"/>
      <c r="B4" s="189"/>
      <c r="C4" s="189"/>
      <c r="D4" s="189"/>
      <c r="E4" s="189"/>
    </row>
    <row r="5" spans="1:5" s="55" customFormat="1" ht="60" customHeight="1" thickBot="1" thickTop="1">
      <c r="A5" s="44" t="s">
        <v>48</v>
      </c>
      <c r="B5" s="69" t="s">
        <v>123</v>
      </c>
      <c r="C5" s="69" t="s">
        <v>124</v>
      </c>
      <c r="D5" s="69" t="s">
        <v>110</v>
      </c>
      <c r="E5" s="46" t="s">
        <v>87</v>
      </c>
    </row>
    <row r="6" spans="1:5" s="1" customFormat="1" ht="39.75" customHeight="1" thickTop="1">
      <c r="A6" s="61">
        <v>1</v>
      </c>
      <c r="B6" s="73">
        <v>1939</v>
      </c>
      <c r="C6" s="83">
        <f>B6*3.6</f>
        <v>6980.400000000001</v>
      </c>
      <c r="D6" s="84">
        <f>'04.'!D33</f>
        <v>0.812</v>
      </c>
      <c r="E6" s="72">
        <f>B6*D6</f>
        <v>1574.468</v>
      </c>
    </row>
    <row r="7" spans="1:5" ht="15.75" customHeight="1">
      <c r="A7" s="56"/>
      <c r="B7" s="56"/>
      <c r="C7" s="57"/>
      <c r="D7" s="57"/>
      <c r="E7" s="56"/>
    </row>
    <row r="8" spans="1:5" ht="12.75">
      <c r="A8" s="203" t="s">
        <v>80</v>
      </c>
      <c r="B8" s="203"/>
      <c r="C8" s="203"/>
      <c r="D8" s="203"/>
      <c r="E8" s="203"/>
    </row>
    <row r="9" ht="12.75">
      <c r="E9" s="49"/>
    </row>
    <row r="31" spans="1:5" ht="12.75">
      <c r="A31" s="203"/>
      <c r="B31" s="203"/>
      <c r="C31" s="203"/>
      <c r="D31" s="203"/>
      <c r="E31" s="203"/>
    </row>
    <row r="32" spans="1:5" ht="12.75">
      <c r="A32" s="203" t="s">
        <v>80</v>
      </c>
      <c r="B32" s="203"/>
      <c r="C32" s="203"/>
      <c r="D32" s="203"/>
      <c r="E32" s="203"/>
    </row>
  </sheetData>
  <sheetProtection formatCells="0" formatColumns="0" formatRows="0" insertColumns="0" insertRows="0" insertHyperlinks="0" deleteColumns="0" deleteRows="0" sort="0" autoFilter="0" pivotTables="0"/>
  <mergeCells count="7">
    <mergeCell ref="A32:E32"/>
    <mergeCell ref="A31:E31"/>
    <mergeCell ref="A1:E1"/>
    <mergeCell ref="A8:E8"/>
    <mergeCell ref="A3:E3"/>
    <mergeCell ref="A2:E2"/>
    <mergeCell ref="A4:E4"/>
  </mergeCells>
  <printOptions/>
  <pageMargins left="0.984251968503937" right="0.7874015748031497" top="0.984251968503937" bottom="0.984251968503937" header="0.5118110236220472" footer="0.5118110236220472"/>
  <pageSetup fitToHeight="1" fitToWidth="1" horizontalDpi="600" verticalDpi="600" orientation="portrait" paperSize="9" scale="91" r:id="rId2"/>
  <legacyDrawingHF r:id="rId1"/>
</worksheet>
</file>

<file path=xl/worksheets/sheet17.xml><?xml version="1.0" encoding="utf-8"?>
<worksheet xmlns="http://schemas.openxmlformats.org/spreadsheetml/2006/main" xmlns:r="http://schemas.openxmlformats.org/officeDocument/2006/relationships">
  <sheetPr>
    <pageSetUpPr fitToPage="1"/>
  </sheetPr>
  <dimension ref="A1:D9"/>
  <sheetViews>
    <sheetView zoomScaleSheetLayoutView="100" zoomScalePageLayoutView="0" workbookViewId="0" topLeftCell="A1">
      <selection activeCell="A2" sqref="A2:D2"/>
    </sheetView>
  </sheetViews>
  <sheetFormatPr defaultColWidth="9.33203125" defaultRowHeight="12.75"/>
  <cols>
    <col min="1" max="1" width="5.16015625" style="0" customWidth="1"/>
    <col min="2" max="2" width="45.83203125" style="19" customWidth="1"/>
    <col min="3" max="4" width="24.83203125" style="19" customWidth="1"/>
  </cols>
  <sheetData>
    <row r="1" spans="1:4" ht="19.5" customHeight="1">
      <c r="A1" s="206" t="s">
        <v>226</v>
      </c>
      <c r="B1" s="206"/>
      <c r="C1" s="206"/>
      <c r="D1" s="206"/>
    </row>
    <row r="2" spans="1:4" ht="9.75" customHeight="1">
      <c r="A2" s="200"/>
      <c r="B2" s="200"/>
      <c r="C2" s="200"/>
      <c r="D2" s="200"/>
    </row>
    <row r="3" spans="1:4" ht="19.5" customHeight="1">
      <c r="A3" s="201" t="s">
        <v>113</v>
      </c>
      <c r="B3" s="201"/>
      <c r="C3" s="201"/>
      <c r="D3" s="201"/>
    </row>
    <row r="4" spans="1:4" ht="9.75" customHeight="1" thickBot="1">
      <c r="A4" s="189"/>
      <c r="B4" s="189"/>
      <c r="C4" s="189"/>
      <c r="D4" s="189"/>
    </row>
    <row r="5" spans="1:4" s="55" customFormat="1" ht="39.75" customHeight="1" thickBot="1" thickTop="1">
      <c r="A5" s="44" t="s">
        <v>48</v>
      </c>
      <c r="B5" s="52" t="s">
        <v>86</v>
      </c>
      <c r="C5" s="52" t="s">
        <v>116</v>
      </c>
      <c r="D5" s="46" t="s">
        <v>87</v>
      </c>
    </row>
    <row r="6" spans="1:4" s="1" customFormat="1" ht="39.75" customHeight="1" thickBot="1" thickTop="1">
      <c r="A6" s="39">
        <v>1</v>
      </c>
      <c r="B6" s="36" t="s">
        <v>112</v>
      </c>
      <c r="C6" s="74">
        <f>'12.'!D9</f>
        <v>73790</v>
      </c>
      <c r="D6" s="24">
        <f>73.33*C6/1000</f>
        <v>5411.0207</v>
      </c>
    </row>
    <row r="7" spans="1:4" ht="39.75" customHeight="1" thickBot="1" thickTop="1">
      <c r="A7" s="204" t="s">
        <v>78</v>
      </c>
      <c r="B7" s="198"/>
      <c r="C7" s="20">
        <f>SUM(C6)</f>
        <v>73790</v>
      </c>
      <c r="D7" s="21">
        <f>SUM(D6)</f>
        <v>5411.0207</v>
      </c>
    </row>
    <row r="8" ht="16.5" thickTop="1">
      <c r="D8" s="12"/>
    </row>
    <row r="9" spans="1:4" ht="15.75">
      <c r="A9" s="205" t="s">
        <v>80</v>
      </c>
      <c r="B9" s="205"/>
      <c r="C9" s="205"/>
      <c r="D9" s="205"/>
    </row>
  </sheetData>
  <sheetProtection formatCells="0" formatColumns="0" formatRows="0" insertColumns="0" insertRows="0" insertHyperlinks="0" deleteColumns="0" deleteRows="0" sort="0" autoFilter="0" pivotTables="0"/>
  <mergeCells count="6">
    <mergeCell ref="A1:D1"/>
    <mergeCell ref="A3:D3"/>
    <mergeCell ref="A7:B7"/>
    <mergeCell ref="A9:D9"/>
    <mergeCell ref="A2:D2"/>
    <mergeCell ref="A4:D4"/>
  </mergeCells>
  <printOptions/>
  <pageMargins left="0.984251968503937" right="0.7874015748031497" top="0.984251968503937" bottom="0.984251968503937" header="0.5118110236220472" footer="0.5118110236220472"/>
  <pageSetup fitToHeight="1" fitToWidth="1" horizontalDpi="600" verticalDpi="600" orientation="portrait" paperSize="9" scale="91" r:id="rId2"/>
  <legacyDrawingHF r:id="rId1"/>
</worksheet>
</file>

<file path=xl/worksheets/sheet18.xml><?xml version="1.0" encoding="utf-8"?>
<worksheet xmlns="http://schemas.openxmlformats.org/spreadsheetml/2006/main" xmlns:r="http://schemas.openxmlformats.org/officeDocument/2006/relationships">
  <sheetPr>
    <pageSetUpPr fitToPage="1"/>
  </sheetPr>
  <dimension ref="A1:E13"/>
  <sheetViews>
    <sheetView zoomScale="55" zoomScaleNormal="55" zoomScaleSheetLayoutView="100" zoomScalePageLayoutView="0" workbookViewId="0" topLeftCell="A1">
      <selection activeCell="B10" sqref="B10"/>
    </sheetView>
  </sheetViews>
  <sheetFormatPr defaultColWidth="9.33203125" defaultRowHeight="12.75"/>
  <cols>
    <col min="1" max="1" width="5.16015625" style="0" customWidth="1"/>
    <col min="2" max="3" width="45.83203125" style="19" customWidth="1"/>
    <col min="4" max="5" width="24.83203125" style="19" customWidth="1"/>
  </cols>
  <sheetData>
    <row r="1" spans="1:5" ht="19.5" customHeight="1">
      <c r="A1" s="206" t="s">
        <v>225</v>
      </c>
      <c r="B1" s="206"/>
      <c r="C1" s="206"/>
      <c r="D1" s="206"/>
      <c r="E1" s="206"/>
    </row>
    <row r="2" spans="1:5" ht="9.75" customHeight="1">
      <c r="A2" s="200"/>
      <c r="B2" s="200"/>
      <c r="C2" s="200"/>
      <c r="D2" s="200"/>
      <c r="E2" s="200"/>
    </row>
    <row r="3" spans="1:5" ht="19.5" customHeight="1">
      <c r="A3" s="201" t="s">
        <v>129</v>
      </c>
      <c r="B3" s="201"/>
      <c r="C3" s="201"/>
      <c r="D3" s="201"/>
      <c r="E3" s="201"/>
    </row>
    <row r="4" spans="1:5" ht="9.75" customHeight="1" thickBot="1">
      <c r="A4" s="189"/>
      <c r="B4" s="189"/>
      <c r="C4" s="189"/>
      <c r="D4" s="189"/>
      <c r="E4" s="189"/>
    </row>
    <row r="5" spans="1:5" s="55" customFormat="1" ht="39.75" customHeight="1" thickBot="1" thickTop="1">
      <c r="A5" s="44" t="s">
        <v>48</v>
      </c>
      <c r="B5" s="52" t="s">
        <v>83</v>
      </c>
      <c r="C5" s="106" t="s">
        <v>169</v>
      </c>
      <c r="D5" s="45" t="s">
        <v>87</v>
      </c>
      <c r="E5" s="46" t="s">
        <v>102</v>
      </c>
    </row>
    <row r="6" spans="1:5" s="1" customFormat="1" ht="36" customHeight="1" thickBot="1" thickTop="1">
      <c r="A6" s="61">
        <v>1</v>
      </c>
      <c r="B6" s="99" t="s">
        <v>103</v>
      </c>
      <c r="C6" s="162">
        <f>'11.'!C7</f>
        <v>81.4592075746498</v>
      </c>
      <c r="D6" s="100">
        <f>'13.'!E6</f>
        <v>7716.630733546575</v>
      </c>
      <c r="E6" s="96">
        <f>D6/D$11</f>
        <v>0.5054180564392485</v>
      </c>
    </row>
    <row r="7" spans="1:5" s="1" customFormat="1" ht="36" customHeight="1" thickBot="1">
      <c r="A7" s="38">
        <v>2</v>
      </c>
      <c r="B7" s="101" t="s">
        <v>81</v>
      </c>
      <c r="C7" s="163">
        <f>'11.'!C8</f>
        <v>0.22671161576634244</v>
      </c>
      <c r="D7" s="102">
        <v>0</v>
      </c>
      <c r="E7" s="97">
        <f>D7/D$11</f>
        <v>0</v>
      </c>
    </row>
    <row r="8" spans="1:5" s="1" customFormat="1" ht="36" customHeight="1" thickBot="1">
      <c r="A8" s="38">
        <v>3</v>
      </c>
      <c r="B8" s="101" t="s">
        <v>104</v>
      </c>
      <c r="C8" s="163">
        <f>'11.'!C9</f>
        <v>7.386058726348066</v>
      </c>
      <c r="D8" s="103">
        <f>'13.'!E8</f>
        <v>565.6982378509985</v>
      </c>
      <c r="E8" s="97">
        <f>D8/D$11</f>
        <v>0.037051676279234474</v>
      </c>
    </row>
    <row r="9" spans="1:5" s="1" customFormat="1" ht="36" customHeight="1" thickBot="1">
      <c r="A9" s="43">
        <v>4</v>
      </c>
      <c r="B9" s="101" t="s">
        <v>82</v>
      </c>
      <c r="C9" s="163">
        <f>'14.'!C6/1000</f>
        <v>6.9804</v>
      </c>
      <c r="D9" s="103">
        <f>'14.'!E6</f>
        <v>1574.468</v>
      </c>
      <c r="E9" s="97">
        <f>D9/D$11</f>
        <v>0.10312331689351892</v>
      </c>
    </row>
    <row r="10" spans="1:5" s="1" customFormat="1" ht="36" customHeight="1" thickBot="1">
      <c r="A10" s="39">
        <v>5</v>
      </c>
      <c r="B10" s="104" t="s">
        <v>170</v>
      </c>
      <c r="C10" s="164">
        <f>'15.'!C7/1000</f>
        <v>73.79</v>
      </c>
      <c r="D10" s="105">
        <f>'15.'!D6</f>
        <v>5411.0207</v>
      </c>
      <c r="E10" s="98">
        <f>D10/D$11</f>
        <v>0.3544069503879981</v>
      </c>
    </row>
    <row r="11" spans="1:5" ht="36" customHeight="1" thickBot="1" thickTop="1">
      <c r="A11" s="204" t="s">
        <v>78</v>
      </c>
      <c r="B11" s="198"/>
      <c r="C11" s="165">
        <f>SUM(C6:C10)</f>
        <v>169.84237791676424</v>
      </c>
      <c r="D11" s="20">
        <f>SUM(D6:D10)</f>
        <v>15267.817671397574</v>
      </c>
      <c r="E11" s="75">
        <f>SUM(E6:E10)</f>
        <v>1</v>
      </c>
    </row>
    <row r="12" ht="16.5" thickTop="1">
      <c r="E12" s="77"/>
    </row>
    <row r="13" spans="1:5" ht="15.75">
      <c r="A13" s="205" t="s">
        <v>80</v>
      </c>
      <c r="B13" s="205"/>
      <c r="C13" s="205"/>
      <c r="D13" s="205"/>
      <c r="E13" s="205"/>
    </row>
  </sheetData>
  <sheetProtection formatCells="0" formatColumns="0" formatRows="0" insertColumns="0" insertRows="0" insertHyperlinks="0" deleteColumns="0" deleteRows="0" sort="0" autoFilter="0" pivotTables="0"/>
  <mergeCells count="6">
    <mergeCell ref="A1:E1"/>
    <mergeCell ref="A3:E3"/>
    <mergeCell ref="A11:B11"/>
    <mergeCell ref="A13:E13"/>
    <mergeCell ref="A2:E2"/>
    <mergeCell ref="A4:E4"/>
  </mergeCells>
  <printOptions/>
  <pageMargins left="0.984251968503937" right="0.7874015748031497" top="0.984251968503937" bottom="0.984251968503937" header="0.5118110236220472" footer="0.5118110236220472"/>
  <pageSetup fitToHeight="1" fitToWidth="1" horizontalDpi="600" verticalDpi="600" orientation="portrait" paperSize="9" scale="63" r:id="rId2"/>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D29"/>
  <sheetViews>
    <sheetView zoomScale="50" zoomScaleNormal="50" zoomScaleSheetLayoutView="100" zoomScalePageLayoutView="0" workbookViewId="0" topLeftCell="A1">
      <selection activeCell="B5" sqref="B5:D5"/>
    </sheetView>
  </sheetViews>
  <sheetFormatPr defaultColWidth="9.33203125" defaultRowHeight="12.75"/>
  <cols>
    <col min="1" max="1" width="5.16015625" style="0" customWidth="1"/>
    <col min="2" max="4" width="33.83203125" style="0" customWidth="1"/>
  </cols>
  <sheetData>
    <row r="1" spans="1:4" ht="19.5" customHeight="1">
      <c r="A1" s="182" t="s">
        <v>1</v>
      </c>
      <c r="B1" s="182"/>
      <c r="C1" s="182"/>
      <c r="D1" s="182"/>
    </row>
    <row r="2" spans="1:4" ht="18" customHeight="1">
      <c r="A2" s="6" t="s">
        <v>2</v>
      </c>
      <c r="B2" s="183" t="s">
        <v>26</v>
      </c>
      <c r="C2" s="183"/>
      <c r="D2" s="183"/>
    </row>
    <row r="3" spans="1:4" ht="18" customHeight="1">
      <c r="A3" s="6" t="s">
        <v>3</v>
      </c>
      <c r="B3" s="183" t="s">
        <v>28</v>
      </c>
      <c r="C3" s="183"/>
      <c r="D3" s="183"/>
    </row>
    <row r="4" spans="1:4" ht="18" customHeight="1">
      <c r="A4" s="6" t="s">
        <v>4</v>
      </c>
      <c r="B4" s="183" t="s">
        <v>35</v>
      </c>
      <c r="C4" s="183"/>
      <c r="D4" s="183"/>
    </row>
    <row r="5" spans="1:4" ht="18" customHeight="1">
      <c r="A5" s="6" t="s">
        <v>5</v>
      </c>
      <c r="B5" s="183" t="s">
        <v>77</v>
      </c>
      <c r="C5" s="183"/>
      <c r="D5" s="183"/>
    </row>
    <row r="6" spans="1:4" ht="18" customHeight="1">
      <c r="A6" s="6" t="s">
        <v>6</v>
      </c>
      <c r="B6" s="183" t="s">
        <v>171</v>
      </c>
      <c r="C6" s="183"/>
      <c r="D6" s="183"/>
    </row>
    <row r="7" spans="1:4" ht="18" customHeight="1">
      <c r="A7" s="6" t="s">
        <v>7</v>
      </c>
      <c r="B7" s="183" t="s">
        <v>236</v>
      </c>
      <c r="C7" s="183"/>
      <c r="D7" s="183"/>
    </row>
    <row r="8" spans="1:4" ht="18" customHeight="1">
      <c r="A8" s="6" t="s">
        <v>8</v>
      </c>
      <c r="B8" s="183" t="s">
        <v>235</v>
      </c>
      <c r="C8" s="183"/>
      <c r="D8" s="183"/>
    </row>
    <row r="9" spans="1:4" ht="18" customHeight="1">
      <c r="A9" s="6" t="s">
        <v>9</v>
      </c>
      <c r="B9" s="183" t="s">
        <v>234</v>
      </c>
      <c r="C9" s="183"/>
      <c r="D9" s="183"/>
    </row>
    <row r="10" spans="1:4" ht="18" customHeight="1">
      <c r="A10" s="6" t="s">
        <v>10</v>
      </c>
      <c r="B10" s="183" t="s">
        <v>218</v>
      </c>
      <c r="C10" s="183"/>
      <c r="D10" s="183"/>
    </row>
    <row r="11" spans="1:4" ht="18" customHeight="1">
      <c r="A11" s="6" t="s">
        <v>11</v>
      </c>
      <c r="B11" s="184" t="s">
        <v>172</v>
      </c>
      <c r="C11" s="183"/>
      <c r="D11" s="183"/>
    </row>
    <row r="12" spans="1:4" ht="18" customHeight="1">
      <c r="A12" s="6" t="s">
        <v>118</v>
      </c>
      <c r="B12" s="107" t="s">
        <v>105</v>
      </c>
      <c r="C12" s="108"/>
      <c r="D12" s="108"/>
    </row>
    <row r="13" spans="1:4" ht="18" customHeight="1">
      <c r="A13" s="6" t="s">
        <v>119</v>
      </c>
      <c r="B13" s="107" t="s">
        <v>106</v>
      </c>
      <c r="C13" s="108"/>
      <c r="D13" s="108"/>
    </row>
    <row r="14" spans="1:4" ht="18" customHeight="1">
      <c r="A14" s="6" t="s">
        <v>120</v>
      </c>
      <c r="B14" s="107" t="s">
        <v>173</v>
      </c>
      <c r="C14" s="108"/>
      <c r="D14" s="108"/>
    </row>
    <row r="15" spans="1:4" ht="18" customHeight="1">
      <c r="A15" s="6" t="s">
        <v>121</v>
      </c>
      <c r="B15" s="107" t="s">
        <v>175</v>
      </c>
      <c r="C15" s="108"/>
      <c r="D15" s="108"/>
    </row>
    <row r="16" spans="1:4" ht="18" customHeight="1">
      <c r="A16" s="6" t="s">
        <v>122</v>
      </c>
      <c r="B16" s="107" t="s">
        <v>176</v>
      </c>
      <c r="C16" s="108"/>
      <c r="D16" s="108"/>
    </row>
    <row r="17" spans="1:4" ht="18" customHeight="1">
      <c r="A17" s="6"/>
      <c r="B17" s="107" t="s">
        <v>177</v>
      </c>
      <c r="C17" s="108"/>
      <c r="D17" s="108"/>
    </row>
    <row r="18" spans="1:4" ht="19.5" customHeight="1">
      <c r="A18" s="173"/>
      <c r="B18" s="173"/>
      <c r="C18" s="173"/>
      <c r="D18" s="173"/>
    </row>
    <row r="19" spans="1:4" ht="19.5" customHeight="1">
      <c r="A19" s="2"/>
      <c r="B19" s="2"/>
      <c r="C19" s="2"/>
      <c r="D19" s="2"/>
    </row>
    <row r="20" spans="1:4" ht="19.5" customHeight="1">
      <c r="A20" s="2"/>
      <c r="B20" s="2"/>
      <c r="C20" s="2"/>
      <c r="D20" s="2"/>
    </row>
    <row r="21" spans="1:4" ht="19.5" customHeight="1">
      <c r="A21" s="1"/>
      <c r="B21" s="1"/>
      <c r="C21" s="1"/>
      <c r="D21" s="1"/>
    </row>
    <row r="22" spans="1:4" ht="19.5" customHeight="1">
      <c r="A22" s="1"/>
      <c r="B22" s="1"/>
      <c r="C22" s="1"/>
      <c r="D22" s="1"/>
    </row>
    <row r="23" spans="1:4" ht="19.5" customHeight="1">
      <c r="A23" s="1"/>
      <c r="B23" s="3"/>
      <c r="C23" s="3"/>
      <c r="D23" s="1"/>
    </row>
    <row r="24" spans="1:4" ht="19.5" customHeight="1">
      <c r="A24" s="1"/>
      <c r="B24" s="1"/>
      <c r="C24" s="1"/>
      <c r="D24" s="1"/>
    </row>
    <row r="25" spans="1:4" ht="19.5" customHeight="1">
      <c r="A25" s="5"/>
      <c r="B25" s="4"/>
      <c r="C25" s="4"/>
      <c r="D25" s="5"/>
    </row>
    <row r="26" spans="1:4" ht="19.5" customHeight="1">
      <c r="A26" s="5"/>
      <c r="B26" s="4"/>
      <c r="C26" s="4"/>
      <c r="D26" s="5"/>
    </row>
    <row r="27" spans="1:4" ht="19.5" customHeight="1">
      <c r="A27" s="5"/>
      <c r="B27" s="4"/>
      <c r="C27" s="4"/>
      <c r="D27" s="5"/>
    </row>
    <row r="28" spans="1:4" ht="19.5" customHeight="1">
      <c r="A28" s="5"/>
      <c r="B28" s="4"/>
      <c r="C28" s="4"/>
      <c r="D28" s="5"/>
    </row>
    <row r="29" spans="1:4" ht="19.5" customHeight="1">
      <c r="A29" s="5"/>
      <c r="B29" s="4"/>
      <c r="C29" s="4"/>
      <c r="D29" s="5"/>
    </row>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sheetData>
  <sheetProtection formatCells="0" formatColumns="0" formatRows="0" insertColumns="0" insertRows="0" insertHyperlinks="0" deleteColumns="0" deleteRows="0" sort="0" autoFilter="0" pivotTables="0"/>
  <mergeCells count="12">
    <mergeCell ref="B9:D9"/>
    <mergeCell ref="B10:D10"/>
    <mergeCell ref="A18:D18"/>
    <mergeCell ref="A1:D1"/>
    <mergeCell ref="B2:D2"/>
    <mergeCell ref="B3:D3"/>
    <mergeCell ref="B4:D4"/>
    <mergeCell ref="B5:D5"/>
    <mergeCell ref="B6:D6"/>
    <mergeCell ref="B8:D8"/>
    <mergeCell ref="B11:D11"/>
    <mergeCell ref="B7:D7"/>
  </mergeCells>
  <printOptions/>
  <pageMargins left="0.984251968503937" right="0.7874015748031497" top="0.984251968503937" bottom="0.984251968503937" header="0.5118110236220472" footer="0.5118110236220472"/>
  <pageSetup fitToHeight="1" fitToWidth="1" horizontalDpi="1200" verticalDpi="1200" orientation="landscape" paperSize="9" r:id="rId2"/>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G39"/>
  <sheetViews>
    <sheetView zoomScaleSheetLayoutView="100" zoomScalePageLayoutView="0" workbookViewId="0" topLeftCell="A1">
      <selection activeCell="A27" sqref="A1:D28"/>
    </sheetView>
  </sheetViews>
  <sheetFormatPr defaultColWidth="9.33203125" defaultRowHeight="12.75"/>
  <cols>
    <col min="1" max="1" width="5.16015625" style="0" customWidth="1"/>
    <col min="2" max="4" width="33.83203125" style="0" customWidth="1"/>
  </cols>
  <sheetData>
    <row r="1" spans="1:4" ht="19.5" customHeight="1">
      <c r="A1" s="182" t="s">
        <v>25</v>
      </c>
      <c r="B1" s="182"/>
      <c r="C1" s="182"/>
      <c r="D1" s="182"/>
    </row>
    <row r="2" spans="1:4" ht="19.5" customHeight="1">
      <c r="A2" s="167"/>
      <c r="B2" s="167"/>
      <c r="C2" s="167"/>
      <c r="D2" s="167"/>
    </row>
    <row r="3" spans="1:4" ht="19.5" customHeight="1">
      <c r="A3" s="185" t="s">
        <v>12</v>
      </c>
      <c r="B3" s="185"/>
      <c r="C3" s="185"/>
      <c r="D3" s="185"/>
    </row>
    <row r="4" spans="1:4" ht="19.5" customHeight="1">
      <c r="A4" s="185"/>
      <c r="B4" s="185"/>
      <c r="C4" s="185"/>
      <c r="D4" s="185"/>
    </row>
    <row r="5" spans="1:4" ht="19.5" customHeight="1">
      <c r="A5" s="185"/>
      <c r="B5" s="185"/>
      <c r="C5" s="185"/>
      <c r="D5" s="185"/>
    </row>
    <row r="6" spans="1:4" ht="19.5" customHeight="1">
      <c r="A6" s="185"/>
      <c r="B6" s="185"/>
      <c r="C6" s="185"/>
      <c r="D6" s="185"/>
    </row>
    <row r="7" spans="1:4" ht="19.5" customHeight="1">
      <c r="A7" s="185" t="s">
        <v>13</v>
      </c>
      <c r="B7" s="185"/>
      <c r="C7" s="185"/>
      <c r="D7" s="185"/>
    </row>
    <row r="8" spans="1:7" ht="19.5" customHeight="1">
      <c r="A8" s="185"/>
      <c r="B8" s="185"/>
      <c r="C8" s="185"/>
      <c r="D8" s="185"/>
      <c r="G8" s="7"/>
    </row>
    <row r="9" spans="1:7" ht="19.5" customHeight="1">
      <c r="A9" s="185"/>
      <c r="B9" s="185"/>
      <c r="C9" s="185"/>
      <c r="D9" s="185"/>
      <c r="G9" s="7"/>
    </row>
    <row r="10" spans="1:7" ht="19.5" customHeight="1">
      <c r="A10" s="185" t="s">
        <v>14</v>
      </c>
      <c r="B10" s="185"/>
      <c r="C10" s="185"/>
      <c r="D10" s="185"/>
      <c r="G10" s="7"/>
    </row>
    <row r="11" spans="1:7" ht="19.5" customHeight="1">
      <c r="A11" s="11" t="s">
        <v>15</v>
      </c>
      <c r="B11" s="185" t="s">
        <v>16</v>
      </c>
      <c r="C11" s="185"/>
      <c r="D11" s="185"/>
      <c r="G11" s="8"/>
    </row>
    <row r="12" spans="1:7" ht="19.5" customHeight="1">
      <c r="A12" s="11" t="s">
        <v>15</v>
      </c>
      <c r="B12" s="185" t="s">
        <v>18</v>
      </c>
      <c r="C12" s="185"/>
      <c r="D12" s="185"/>
      <c r="G12" s="8"/>
    </row>
    <row r="13" spans="1:7" ht="19.5" customHeight="1">
      <c r="A13" s="11" t="s">
        <v>15</v>
      </c>
      <c r="B13" s="185" t="s">
        <v>19</v>
      </c>
      <c r="C13" s="185"/>
      <c r="D13" s="185"/>
      <c r="G13" s="8"/>
    </row>
    <row r="14" spans="1:7" ht="19.5" customHeight="1">
      <c r="A14" s="11" t="s">
        <v>15</v>
      </c>
      <c r="B14" s="185" t="s">
        <v>17</v>
      </c>
      <c r="C14" s="185"/>
      <c r="D14" s="185"/>
      <c r="G14" s="8"/>
    </row>
    <row r="15" spans="1:4" ht="19.5" customHeight="1">
      <c r="A15" s="185" t="s">
        <v>20</v>
      </c>
      <c r="B15" s="185"/>
      <c r="C15" s="185"/>
      <c r="D15" s="185"/>
    </row>
    <row r="16" spans="1:4" ht="19.5" customHeight="1">
      <c r="A16" s="185"/>
      <c r="B16" s="185"/>
      <c r="C16" s="185"/>
      <c r="D16" s="185"/>
    </row>
    <row r="17" spans="1:4" ht="19.5" customHeight="1">
      <c r="A17" s="185"/>
      <c r="B17" s="185"/>
      <c r="C17" s="185"/>
      <c r="D17" s="185"/>
    </row>
    <row r="18" spans="1:4" ht="19.5" customHeight="1">
      <c r="A18" s="185"/>
      <c r="B18" s="185"/>
      <c r="C18" s="185"/>
      <c r="D18" s="185"/>
    </row>
    <row r="19" spans="1:4" ht="19.5" customHeight="1">
      <c r="A19" s="185"/>
      <c r="B19" s="185"/>
      <c r="C19" s="185"/>
      <c r="D19" s="185"/>
    </row>
    <row r="20" spans="1:4" ht="19.5" customHeight="1">
      <c r="A20" s="185" t="s">
        <v>21</v>
      </c>
      <c r="B20" s="185"/>
      <c r="C20" s="185"/>
      <c r="D20" s="185"/>
    </row>
    <row r="21" spans="1:4" ht="19.5" customHeight="1">
      <c r="A21" s="185"/>
      <c r="B21" s="185"/>
      <c r="C21" s="185"/>
      <c r="D21" s="185"/>
    </row>
    <row r="22" spans="1:4" ht="19.5" customHeight="1">
      <c r="A22" s="185"/>
      <c r="B22" s="185"/>
      <c r="C22" s="185"/>
      <c r="D22" s="185"/>
    </row>
    <row r="23" spans="1:4" ht="19.5" customHeight="1">
      <c r="A23" s="185"/>
      <c r="B23" s="185"/>
      <c r="C23" s="185"/>
      <c r="D23" s="185"/>
    </row>
    <row r="24" spans="1:4" ht="15.75" customHeight="1">
      <c r="A24" s="185" t="s">
        <v>22</v>
      </c>
      <c r="B24" s="185"/>
      <c r="C24" s="185"/>
      <c r="D24" s="185"/>
    </row>
    <row r="25" spans="1:4" ht="15.75" customHeight="1">
      <c r="A25" s="185"/>
      <c r="B25" s="185"/>
      <c r="C25" s="185"/>
      <c r="D25" s="185"/>
    </row>
    <row r="26" spans="1:4" ht="15.75" customHeight="1">
      <c r="A26" s="185"/>
      <c r="B26" s="185"/>
      <c r="C26" s="185"/>
      <c r="D26" s="185"/>
    </row>
    <row r="27" spans="1:4" ht="24" customHeight="1">
      <c r="A27" s="185" t="s">
        <v>23</v>
      </c>
      <c r="B27" s="185"/>
      <c r="C27" s="185"/>
      <c r="D27" s="185"/>
    </row>
    <row r="28" spans="1:4" ht="24" customHeight="1">
      <c r="A28" s="185"/>
      <c r="B28" s="185"/>
      <c r="C28" s="185"/>
      <c r="D28" s="185"/>
    </row>
    <row r="29" spans="1:4" ht="19.5" customHeight="1">
      <c r="A29" s="185"/>
      <c r="B29" s="185"/>
      <c r="C29" s="185"/>
      <c r="D29" s="185"/>
    </row>
    <row r="30" spans="1:4" ht="19.5" customHeight="1">
      <c r="A30" s="185"/>
      <c r="B30" s="185"/>
      <c r="C30" s="185"/>
      <c r="D30" s="185"/>
    </row>
    <row r="31" spans="1:4" ht="19.5" customHeight="1">
      <c r="A31" s="10"/>
      <c r="B31" s="10"/>
      <c r="C31" s="10"/>
      <c r="D31" s="10"/>
    </row>
    <row r="32" spans="1:4" ht="19.5" customHeight="1">
      <c r="A32" s="10"/>
      <c r="B32" s="10"/>
      <c r="C32" s="10"/>
      <c r="D32" s="10"/>
    </row>
    <row r="33" spans="1:4" ht="19.5" customHeight="1">
      <c r="A33" s="10"/>
      <c r="B33" s="10"/>
      <c r="C33" s="10"/>
      <c r="D33" s="10"/>
    </row>
    <row r="34" spans="1:4" ht="19.5" customHeight="1">
      <c r="A34" s="10"/>
      <c r="B34" s="10"/>
      <c r="C34" s="10"/>
      <c r="D34" s="10"/>
    </row>
    <row r="35" spans="1:4" ht="19.5" customHeight="1">
      <c r="A35" s="10"/>
      <c r="B35" s="10"/>
      <c r="C35" s="10"/>
      <c r="D35" s="10"/>
    </row>
    <row r="36" spans="1:4" ht="19.5" customHeight="1">
      <c r="A36" s="18"/>
      <c r="B36" s="18"/>
      <c r="C36" s="18"/>
      <c r="D36" s="18"/>
    </row>
    <row r="37" spans="1:4" ht="19.5" customHeight="1">
      <c r="A37" s="18"/>
      <c r="B37" s="18"/>
      <c r="C37" s="18"/>
      <c r="D37" s="18"/>
    </row>
    <row r="38" spans="1:4" ht="19.5" customHeight="1">
      <c r="A38" s="18"/>
      <c r="B38" s="18"/>
      <c r="C38" s="18"/>
      <c r="D38" s="18"/>
    </row>
    <row r="39" spans="1:4" ht="19.5" customHeight="1">
      <c r="A39" s="18"/>
      <c r="B39" s="18"/>
      <c r="C39" s="18"/>
      <c r="D39" s="18"/>
    </row>
    <row r="40" ht="19.5" customHeight="1"/>
    <row r="41" ht="19.5" customHeight="1"/>
    <row r="42" ht="19.5" customHeight="1"/>
    <row r="43" ht="19.5" customHeight="1"/>
  </sheetData>
  <sheetProtection formatCells="0" formatColumns="0" formatRows="0" insertColumns="0" insertRows="0" insertHyperlinks="0" deleteColumns="0" deleteRows="0" sort="0" autoFilter="0" pivotTables="0"/>
  <mergeCells count="14">
    <mergeCell ref="A1:D1"/>
    <mergeCell ref="A3:D6"/>
    <mergeCell ref="A20:D23"/>
    <mergeCell ref="A24:D26"/>
    <mergeCell ref="A2:D2"/>
    <mergeCell ref="A7:D9"/>
    <mergeCell ref="A10:D10"/>
    <mergeCell ref="A27:D28"/>
    <mergeCell ref="A29:D30"/>
    <mergeCell ref="B11:D11"/>
    <mergeCell ref="B12:D12"/>
    <mergeCell ref="A15:D19"/>
    <mergeCell ref="B13:D13"/>
    <mergeCell ref="B14:D14"/>
  </mergeCells>
  <printOptions/>
  <pageMargins left="0.984251968503937" right="0.7874015748031497" top="0.984251968503937" bottom="0.984251968503937" header="0.5118110236220472" footer="0.5118110236220472"/>
  <pageSetup fitToHeight="1" fitToWidth="1" horizontalDpi="600" verticalDpi="600" orientation="portrait" paperSize="9" scale="86" r:id="rId2"/>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G40"/>
  <sheetViews>
    <sheetView zoomScaleSheetLayoutView="100" zoomScalePageLayoutView="0" workbookViewId="0" topLeftCell="A1">
      <selection activeCell="A32" sqref="A1:D33"/>
    </sheetView>
  </sheetViews>
  <sheetFormatPr defaultColWidth="9.33203125" defaultRowHeight="12.75"/>
  <cols>
    <col min="1" max="1" width="5.16015625" style="0" customWidth="1"/>
    <col min="2" max="4" width="33.83203125" style="0" customWidth="1"/>
  </cols>
  <sheetData>
    <row r="1" spans="1:4" ht="19.5" customHeight="1">
      <c r="A1" s="182" t="s">
        <v>27</v>
      </c>
      <c r="B1" s="182"/>
      <c r="C1" s="182"/>
      <c r="D1" s="182"/>
    </row>
    <row r="2" spans="1:4" ht="19.5" customHeight="1">
      <c r="A2" s="167"/>
      <c r="B2" s="167"/>
      <c r="C2" s="167"/>
      <c r="D2" s="167"/>
    </row>
    <row r="3" spans="1:4" ht="19.5" customHeight="1">
      <c r="A3" s="185" t="s">
        <v>24</v>
      </c>
      <c r="B3" s="185"/>
      <c r="C3" s="185"/>
      <c r="D3" s="185"/>
    </row>
    <row r="4" spans="1:4" ht="19.5" customHeight="1">
      <c r="A4" s="185"/>
      <c r="B4" s="185"/>
      <c r="C4" s="185"/>
      <c r="D4" s="185"/>
    </row>
    <row r="5" spans="1:4" ht="19.5" customHeight="1">
      <c r="A5" s="185" t="s">
        <v>97</v>
      </c>
      <c r="B5" s="185"/>
      <c r="C5" s="185"/>
      <c r="D5" s="185"/>
    </row>
    <row r="6" spans="1:4" ht="19.5" customHeight="1">
      <c r="A6" s="185"/>
      <c r="B6" s="185"/>
      <c r="C6" s="185"/>
      <c r="D6" s="185"/>
    </row>
    <row r="7" spans="1:4" ht="19.5" customHeight="1">
      <c r="A7" s="11" t="s">
        <v>15</v>
      </c>
      <c r="B7" s="185" t="s">
        <v>178</v>
      </c>
      <c r="C7" s="185"/>
      <c r="D7" s="185"/>
    </row>
    <row r="8" spans="1:7" ht="19.5" customHeight="1">
      <c r="A8" s="11" t="s">
        <v>15</v>
      </c>
      <c r="B8" s="185" t="s">
        <v>98</v>
      </c>
      <c r="C8" s="185"/>
      <c r="D8" s="185"/>
      <c r="G8" s="7"/>
    </row>
    <row r="9" spans="1:7" ht="19.5" customHeight="1">
      <c r="A9" s="11" t="s">
        <v>15</v>
      </c>
      <c r="B9" s="185" t="s">
        <v>99</v>
      </c>
      <c r="C9" s="185"/>
      <c r="D9" s="185"/>
      <c r="G9" s="7"/>
    </row>
    <row r="10" spans="1:7" ht="19.5" customHeight="1">
      <c r="A10" s="11" t="s">
        <v>15</v>
      </c>
      <c r="B10" s="185" t="s">
        <v>100</v>
      </c>
      <c r="C10" s="185"/>
      <c r="D10" s="185"/>
      <c r="G10" s="7"/>
    </row>
    <row r="11" spans="1:7" ht="19.5" customHeight="1">
      <c r="A11" s="11" t="s">
        <v>15</v>
      </c>
      <c r="B11" s="185" t="s">
        <v>101</v>
      </c>
      <c r="C11" s="185"/>
      <c r="D11" s="185"/>
      <c r="G11" s="8"/>
    </row>
    <row r="12" spans="1:7" ht="19.5" customHeight="1">
      <c r="A12" s="185" t="s">
        <v>29</v>
      </c>
      <c r="B12" s="185"/>
      <c r="C12" s="185"/>
      <c r="D12" s="185"/>
      <c r="G12" s="8"/>
    </row>
    <row r="13" spans="1:7" ht="19.5" customHeight="1">
      <c r="A13" s="11" t="s">
        <v>15</v>
      </c>
      <c r="B13" s="185" t="s">
        <v>179</v>
      </c>
      <c r="C13" s="185"/>
      <c r="D13" s="185"/>
      <c r="G13" s="8"/>
    </row>
    <row r="14" spans="1:7" ht="15.75" customHeight="1">
      <c r="A14" s="187" t="s">
        <v>15</v>
      </c>
      <c r="B14" s="185" t="s">
        <v>180</v>
      </c>
      <c r="C14" s="185"/>
      <c r="D14" s="185"/>
      <c r="G14" s="8"/>
    </row>
    <row r="15" spans="1:4" ht="15.75" customHeight="1">
      <c r="A15" s="187"/>
      <c r="B15" s="185"/>
      <c r="C15" s="185"/>
      <c r="D15" s="185"/>
    </row>
    <row r="16" spans="1:4" ht="21" customHeight="1">
      <c r="A16" s="185" t="s">
        <v>30</v>
      </c>
      <c r="B16" s="185"/>
      <c r="C16" s="185"/>
      <c r="D16" s="185"/>
    </row>
    <row r="17" spans="1:4" ht="21" customHeight="1">
      <c r="A17" s="185"/>
      <c r="B17" s="185"/>
      <c r="C17" s="185"/>
      <c r="D17" s="185"/>
    </row>
    <row r="18" spans="1:4" ht="21" customHeight="1">
      <c r="A18" s="185"/>
      <c r="B18" s="185"/>
      <c r="C18" s="185"/>
      <c r="D18" s="185"/>
    </row>
    <row r="19" spans="1:4" ht="21" customHeight="1">
      <c r="A19" s="185" t="s">
        <v>31</v>
      </c>
      <c r="B19" s="185"/>
      <c r="C19" s="185"/>
      <c r="D19" s="185"/>
    </row>
    <row r="20" spans="1:4" ht="21" customHeight="1">
      <c r="A20" s="185"/>
      <c r="B20" s="185"/>
      <c r="C20" s="185"/>
      <c r="D20" s="185"/>
    </row>
    <row r="21" spans="1:4" ht="21" customHeight="1">
      <c r="A21" s="185"/>
      <c r="B21" s="185"/>
      <c r="C21" s="185"/>
      <c r="D21" s="185"/>
    </row>
    <row r="22" spans="1:4" ht="21" customHeight="1">
      <c r="A22" s="185" t="s">
        <v>32</v>
      </c>
      <c r="B22" s="185"/>
      <c r="C22" s="185"/>
      <c r="D22" s="185"/>
    </row>
    <row r="23" spans="1:4" ht="21" customHeight="1">
      <c r="A23" s="185"/>
      <c r="B23" s="185"/>
      <c r="C23" s="185"/>
      <c r="D23" s="185"/>
    </row>
    <row r="24" spans="1:4" ht="21" customHeight="1">
      <c r="A24" s="185"/>
      <c r="B24" s="185"/>
      <c r="C24" s="185"/>
      <c r="D24" s="185"/>
    </row>
    <row r="25" spans="1:4" ht="21" customHeight="1">
      <c r="A25" s="185"/>
      <c r="B25" s="185"/>
      <c r="C25" s="185"/>
      <c r="D25" s="185"/>
    </row>
    <row r="26" spans="1:4" ht="15.75" customHeight="1">
      <c r="A26" s="185"/>
      <c r="B26" s="185"/>
      <c r="C26" s="185"/>
      <c r="D26" s="185"/>
    </row>
    <row r="27" spans="1:4" ht="15.75" customHeight="1">
      <c r="A27" s="185"/>
      <c r="B27" s="185"/>
      <c r="C27" s="185"/>
      <c r="D27" s="185"/>
    </row>
    <row r="28" spans="1:4" ht="15.75" customHeight="1">
      <c r="A28" s="185"/>
      <c r="B28" s="185"/>
      <c r="C28" s="185"/>
      <c r="D28" s="185"/>
    </row>
    <row r="29" spans="1:4" ht="15.75" customHeight="1">
      <c r="A29" s="185"/>
      <c r="B29" s="185"/>
      <c r="C29" s="185"/>
      <c r="D29" s="185"/>
    </row>
    <row r="30" spans="1:4" ht="24" customHeight="1">
      <c r="A30" s="185" t="s">
        <v>182</v>
      </c>
      <c r="B30" s="185"/>
      <c r="C30" s="185"/>
      <c r="D30" s="185"/>
    </row>
    <row r="31" spans="1:4" ht="24" customHeight="1">
      <c r="A31" s="185"/>
      <c r="B31" s="185"/>
      <c r="C31" s="185"/>
      <c r="D31" s="185"/>
    </row>
    <row r="32" spans="1:4" ht="19.5" customHeight="1">
      <c r="A32" s="186" t="s">
        <v>181</v>
      </c>
      <c r="B32" s="186"/>
      <c r="C32" s="186"/>
      <c r="D32" s="186"/>
    </row>
    <row r="33" spans="1:4" ht="19.5" customHeight="1">
      <c r="A33" s="186"/>
      <c r="B33" s="186"/>
      <c r="C33" s="186"/>
      <c r="D33" s="186"/>
    </row>
    <row r="34" spans="1:4" ht="19.5" customHeight="1">
      <c r="A34" s="9"/>
      <c r="B34" s="9"/>
      <c r="C34" s="9"/>
      <c r="D34" s="9"/>
    </row>
    <row r="35" spans="1:4" ht="19.5" customHeight="1">
      <c r="A35" s="9"/>
      <c r="B35" s="9"/>
      <c r="C35" s="9"/>
      <c r="D35" s="9"/>
    </row>
    <row r="36" ht="19.5" customHeight="1"/>
    <row r="37" spans="1:4" ht="19.5" customHeight="1">
      <c r="A37" s="18"/>
      <c r="B37" s="18"/>
      <c r="C37" s="18"/>
      <c r="D37" s="18"/>
    </row>
    <row r="38" spans="1:4" ht="19.5" customHeight="1">
      <c r="A38" s="18"/>
      <c r="B38" s="18"/>
      <c r="C38" s="18"/>
      <c r="D38" s="18"/>
    </row>
    <row r="39" spans="1:4" ht="19.5" customHeight="1">
      <c r="A39" s="18"/>
      <c r="B39" s="18"/>
      <c r="C39" s="18"/>
      <c r="D39" s="18"/>
    </row>
    <row r="40" spans="1:4" ht="19.5" customHeight="1">
      <c r="A40" s="18"/>
      <c r="B40" s="18"/>
      <c r="C40" s="18"/>
      <c r="D40" s="18"/>
    </row>
    <row r="41" ht="19.5" customHeight="1"/>
    <row r="42" ht="19.5" customHeight="1"/>
    <row r="43" ht="19.5" customHeight="1"/>
    <row r="44" ht="19.5" customHeight="1"/>
  </sheetData>
  <sheetProtection formatCells="0" formatColumns="0" formatRows="0" insertColumns="0" insertRows="0" insertHyperlinks="0" deleteColumns="0" deleteRows="0" sort="0" autoFilter="0" pivotTables="0"/>
  <mergeCells count="19">
    <mergeCell ref="A1:D1"/>
    <mergeCell ref="A2:D2"/>
    <mergeCell ref="A3:D4"/>
    <mergeCell ref="A5:D6"/>
    <mergeCell ref="B7:D7"/>
    <mergeCell ref="B8:D8"/>
    <mergeCell ref="B9:D9"/>
    <mergeCell ref="B10:D10"/>
    <mergeCell ref="B11:D11"/>
    <mergeCell ref="A12:D12"/>
    <mergeCell ref="A14:A15"/>
    <mergeCell ref="B14:D15"/>
    <mergeCell ref="A26:D29"/>
    <mergeCell ref="A30:D31"/>
    <mergeCell ref="A32:D33"/>
    <mergeCell ref="B13:D13"/>
    <mergeCell ref="A16:D18"/>
    <mergeCell ref="A19:D21"/>
    <mergeCell ref="A22:D25"/>
  </mergeCells>
  <printOptions/>
  <pageMargins left="0.984251968503937" right="0.7874015748031497" top="0.984251968503937" bottom="0.984251968503937" header="0.5118110236220472" footer="0.5118110236220472"/>
  <pageSetup fitToHeight="1" fitToWidth="1" horizontalDpi="600" verticalDpi="600" orientation="portrait" paperSize="9" scale="86" r:id="rId2"/>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zoomScaleSheetLayoutView="100" zoomScalePageLayoutView="0" workbookViewId="0" topLeftCell="A1">
      <selection activeCell="A34" sqref="A1:D36"/>
    </sheetView>
  </sheetViews>
  <sheetFormatPr defaultColWidth="9.33203125" defaultRowHeight="12.75"/>
  <cols>
    <col min="1" max="1" width="5.16015625" style="0" customWidth="1"/>
    <col min="2" max="4" width="33.83203125" style="0" customWidth="1"/>
  </cols>
  <sheetData>
    <row r="1" spans="1:4" ht="19.5" customHeight="1">
      <c r="A1" s="182" t="s">
        <v>34</v>
      </c>
      <c r="B1" s="182"/>
      <c r="C1" s="182"/>
      <c r="D1" s="182"/>
    </row>
    <row r="2" spans="1:4" ht="9.75" customHeight="1">
      <c r="A2" s="167"/>
      <c r="B2" s="167"/>
      <c r="C2" s="167"/>
      <c r="D2" s="167"/>
    </row>
    <row r="3" spans="1:4" ht="18.75" customHeight="1">
      <c r="A3" s="185" t="s">
        <v>42</v>
      </c>
      <c r="B3" s="185"/>
      <c r="C3" s="185"/>
      <c r="D3" s="185"/>
    </row>
    <row r="4" spans="1:4" ht="18.75" customHeight="1">
      <c r="A4" s="185"/>
      <c r="B4" s="185"/>
      <c r="C4" s="185"/>
      <c r="D4" s="185"/>
    </row>
    <row r="5" spans="1:4" ht="18.75" customHeight="1">
      <c r="A5" s="185"/>
      <c r="B5" s="185"/>
      <c r="C5" s="185"/>
      <c r="D5" s="185"/>
    </row>
    <row r="6" spans="1:4" ht="18.75" customHeight="1">
      <c r="A6" s="185"/>
      <c r="B6" s="185"/>
      <c r="C6" s="185"/>
      <c r="D6" s="185"/>
    </row>
    <row r="7" spans="1:4" ht="18.75" customHeight="1">
      <c r="A7" s="185"/>
      <c r="B7" s="185"/>
      <c r="C7" s="185"/>
      <c r="D7" s="185"/>
    </row>
    <row r="8" spans="1:7" ht="18.75" customHeight="1">
      <c r="A8" s="185"/>
      <c r="B8" s="185"/>
      <c r="C8" s="185"/>
      <c r="D8" s="185"/>
      <c r="G8" s="7"/>
    </row>
    <row r="9" spans="1:7" ht="21.75" customHeight="1">
      <c r="A9" s="185" t="s">
        <v>33</v>
      </c>
      <c r="B9" s="185"/>
      <c r="C9" s="185"/>
      <c r="D9" s="185"/>
      <c r="G9" s="7"/>
    </row>
    <row r="10" spans="1:7" ht="21.75" customHeight="1">
      <c r="A10" s="185"/>
      <c r="B10" s="185"/>
      <c r="C10" s="185"/>
      <c r="D10" s="185"/>
      <c r="G10" s="8"/>
    </row>
    <row r="11" spans="1:7" ht="21.75" customHeight="1">
      <c r="A11" s="185"/>
      <c r="B11" s="185"/>
      <c r="C11" s="185"/>
      <c r="D11" s="185"/>
      <c r="G11" s="8"/>
    </row>
    <row r="12" spans="1:7" ht="21" customHeight="1">
      <c r="A12" s="185" t="s">
        <v>43</v>
      </c>
      <c r="B12" s="185"/>
      <c r="C12" s="185"/>
      <c r="D12" s="185"/>
      <c r="G12" s="8"/>
    </row>
    <row r="13" spans="1:7" ht="21" customHeight="1">
      <c r="A13" s="185"/>
      <c r="B13" s="185"/>
      <c r="C13" s="185"/>
      <c r="D13" s="185"/>
      <c r="G13" s="8"/>
    </row>
    <row r="14" spans="1:4" ht="21" customHeight="1">
      <c r="A14" s="185"/>
      <c r="B14" s="185"/>
      <c r="C14" s="185"/>
      <c r="D14" s="185"/>
    </row>
    <row r="15" spans="1:4" ht="21" customHeight="1">
      <c r="A15" s="185"/>
      <c r="B15" s="185"/>
      <c r="C15" s="185"/>
      <c r="D15" s="185"/>
    </row>
    <row r="16" spans="1:4" ht="19.5" customHeight="1">
      <c r="A16" s="185" t="s">
        <v>36</v>
      </c>
      <c r="B16" s="185"/>
      <c r="C16" s="185"/>
      <c r="D16" s="185"/>
    </row>
    <row r="17" spans="1:4" ht="19.5" customHeight="1">
      <c r="A17" s="185"/>
      <c r="B17" s="185"/>
      <c r="C17" s="185"/>
      <c r="D17" s="185"/>
    </row>
    <row r="18" spans="1:4" ht="19.5" customHeight="1">
      <c r="A18" s="185"/>
      <c r="B18" s="185"/>
      <c r="C18" s="185"/>
      <c r="D18" s="185"/>
    </row>
    <row r="19" spans="1:4" ht="19.5" customHeight="1">
      <c r="A19" s="185"/>
      <c r="B19" s="185"/>
      <c r="C19" s="185"/>
      <c r="D19" s="185"/>
    </row>
    <row r="20" spans="1:4" ht="19.5" customHeight="1">
      <c r="A20" s="11" t="s">
        <v>15</v>
      </c>
      <c r="B20" s="185" t="s">
        <v>38</v>
      </c>
      <c r="C20" s="185"/>
      <c r="D20" s="185"/>
    </row>
    <row r="21" spans="1:4" ht="19.5" customHeight="1">
      <c r="A21" s="11" t="s">
        <v>15</v>
      </c>
      <c r="B21" s="185" t="s">
        <v>39</v>
      </c>
      <c r="C21" s="185"/>
      <c r="D21" s="185"/>
    </row>
    <row r="22" spans="1:4" ht="19.5" customHeight="1">
      <c r="A22" s="11" t="s">
        <v>15</v>
      </c>
      <c r="B22" s="185" t="s">
        <v>37</v>
      </c>
      <c r="C22" s="185"/>
      <c r="D22" s="185"/>
    </row>
    <row r="23" spans="1:4" ht="18.75" customHeight="1">
      <c r="A23" s="185" t="s">
        <v>40</v>
      </c>
      <c r="B23" s="185"/>
      <c r="C23" s="185"/>
      <c r="D23" s="185"/>
    </row>
    <row r="24" spans="1:4" ht="18.75" customHeight="1">
      <c r="A24" s="185"/>
      <c r="B24" s="185"/>
      <c r="C24" s="185"/>
      <c r="D24" s="185"/>
    </row>
    <row r="25" spans="1:4" ht="18.75" customHeight="1">
      <c r="A25" s="185"/>
      <c r="B25" s="185"/>
      <c r="C25" s="185"/>
      <c r="D25" s="185"/>
    </row>
    <row r="26" spans="1:4" ht="18.75" customHeight="1">
      <c r="A26" s="185"/>
      <c r="B26" s="185"/>
      <c r="C26" s="185"/>
      <c r="D26" s="185"/>
    </row>
    <row r="27" spans="1:4" ht="18.75" customHeight="1">
      <c r="A27" s="185"/>
      <c r="B27" s="185"/>
      <c r="C27" s="185"/>
      <c r="D27" s="185"/>
    </row>
    <row r="28" spans="1:4" ht="18.75" customHeight="1">
      <c r="A28" s="185"/>
      <c r="B28" s="185"/>
      <c r="C28" s="185"/>
      <c r="D28" s="185"/>
    </row>
    <row r="29" spans="1:4" ht="18.75" customHeight="1">
      <c r="A29" s="185"/>
      <c r="B29" s="185"/>
      <c r="C29" s="185"/>
      <c r="D29" s="185"/>
    </row>
    <row r="30" spans="1:4" ht="18.75" customHeight="1">
      <c r="A30" s="185"/>
      <c r="B30" s="185"/>
      <c r="C30" s="185"/>
      <c r="D30" s="185"/>
    </row>
    <row r="31" spans="1:4" ht="18.75" customHeight="1">
      <c r="A31" s="185"/>
      <c r="B31" s="185"/>
      <c r="C31" s="185"/>
      <c r="D31" s="185"/>
    </row>
    <row r="32" spans="1:4" ht="18.75" customHeight="1">
      <c r="A32" s="185"/>
      <c r="B32" s="185"/>
      <c r="C32" s="185"/>
      <c r="D32" s="185"/>
    </row>
    <row r="33" spans="1:4" ht="18.75" customHeight="1">
      <c r="A33" s="185"/>
      <c r="B33" s="185"/>
      <c r="C33" s="185"/>
      <c r="D33" s="185"/>
    </row>
    <row r="34" spans="1:4" ht="19.5" customHeight="1">
      <c r="A34" s="185" t="s">
        <v>41</v>
      </c>
      <c r="B34" s="185"/>
      <c r="C34" s="185"/>
      <c r="D34" s="185"/>
    </row>
    <row r="35" spans="1:4" ht="19.5" customHeight="1">
      <c r="A35" s="185"/>
      <c r="B35" s="185"/>
      <c r="C35" s="185"/>
      <c r="D35" s="185"/>
    </row>
    <row r="36" spans="1:4" ht="19.5" customHeight="1">
      <c r="A36" s="185"/>
      <c r="B36" s="185"/>
      <c r="C36" s="185"/>
      <c r="D36" s="185"/>
    </row>
    <row r="37" spans="1:4" ht="19.5" customHeight="1">
      <c r="A37" s="18"/>
      <c r="B37" s="18"/>
      <c r="C37" s="18"/>
      <c r="D37" s="18"/>
    </row>
    <row r="38" spans="1:4" ht="19.5" customHeight="1">
      <c r="A38" s="18"/>
      <c r="B38" s="18"/>
      <c r="C38" s="18"/>
      <c r="D38" s="18"/>
    </row>
    <row r="39" spans="1:4" ht="19.5" customHeight="1">
      <c r="A39" s="18"/>
      <c r="B39" s="18"/>
      <c r="C39" s="18"/>
      <c r="D39" s="18"/>
    </row>
    <row r="40" spans="1:4" ht="19.5" customHeight="1">
      <c r="A40" s="18"/>
      <c r="B40" s="18"/>
      <c r="C40" s="18"/>
      <c r="D40" s="18"/>
    </row>
    <row r="41" ht="19.5" customHeight="1"/>
    <row r="42" ht="19.5" customHeight="1"/>
    <row r="43" ht="19.5" customHeight="1"/>
    <row r="44" ht="19.5" customHeight="1"/>
  </sheetData>
  <sheetProtection formatCells="0" formatColumns="0" formatRows="0" insertColumns="0" insertRows="0" insertHyperlinks="0" deleteColumns="0" deleteRows="0" sort="0" autoFilter="0" pivotTables="0"/>
  <mergeCells count="11">
    <mergeCell ref="A9:D11"/>
    <mergeCell ref="A3:D8"/>
    <mergeCell ref="A1:D1"/>
    <mergeCell ref="A2:D2"/>
    <mergeCell ref="A23:D33"/>
    <mergeCell ref="A34:D36"/>
    <mergeCell ref="A16:D19"/>
    <mergeCell ref="B20:D20"/>
    <mergeCell ref="B21:D21"/>
    <mergeCell ref="B22:D22"/>
    <mergeCell ref="A12:D15"/>
  </mergeCells>
  <printOptions/>
  <pageMargins left="0.984251968503937" right="0.7874015748031497" top="0.984251968503937" bottom="0.984251968503937" header="0.5118110236220472" footer="0.5118110236220472"/>
  <pageSetup fitToHeight="1" fitToWidth="1" horizontalDpi="600" verticalDpi="600" orientation="portrait" paperSize="9" scale="86" r:id="rId2"/>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zoomScaleSheetLayoutView="100" zoomScalePageLayoutView="0" workbookViewId="0" topLeftCell="A1">
      <selection activeCell="I8" sqref="I8"/>
    </sheetView>
  </sheetViews>
  <sheetFormatPr defaultColWidth="9.33203125" defaultRowHeight="12.75"/>
  <cols>
    <col min="1" max="1" width="5.16015625" style="0" customWidth="1"/>
    <col min="2" max="2" width="55.83203125" style="0" customWidth="1"/>
    <col min="3" max="4" width="22.83203125" style="0" customWidth="1"/>
  </cols>
  <sheetData>
    <row r="1" spans="1:4" ht="19.5" customHeight="1">
      <c r="A1" s="182" t="s">
        <v>44</v>
      </c>
      <c r="B1" s="182"/>
      <c r="C1" s="182"/>
      <c r="D1" s="182"/>
    </row>
    <row r="2" spans="1:4" ht="9.75" customHeight="1" thickBot="1">
      <c r="A2" s="189"/>
      <c r="B2" s="189"/>
      <c r="C2" s="189"/>
      <c r="D2" s="189"/>
    </row>
    <row r="3" spans="1:4" ht="24" customHeight="1" thickTop="1">
      <c r="A3" s="192" t="s">
        <v>48</v>
      </c>
      <c r="B3" s="190" t="s">
        <v>45</v>
      </c>
      <c r="C3" s="13" t="s">
        <v>46</v>
      </c>
      <c r="D3" s="14" t="s">
        <v>49</v>
      </c>
    </row>
    <row r="4" spans="1:4" ht="24" customHeight="1" thickBot="1">
      <c r="A4" s="193"/>
      <c r="B4" s="191"/>
      <c r="C4" s="15" t="s">
        <v>50</v>
      </c>
      <c r="D4" s="16" t="s">
        <v>47</v>
      </c>
    </row>
    <row r="5" spans="1:4" ht="24" customHeight="1" thickTop="1">
      <c r="A5" s="42">
        <v>1</v>
      </c>
      <c r="B5" s="25" t="s">
        <v>51</v>
      </c>
      <c r="C5" s="26">
        <v>20.7</v>
      </c>
      <c r="D5" s="27">
        <v>92.71</v>
      </c>
    </row>
    <row r="6" spans="1:4" ht="24" customHeight="1">
      <c r="A6" s="40">
        <v>2</v>
      </c>
      <c r="B6" s="28" t="s">
        <v>52</v>
      </c>
      <c r="C6" s="29">
        <v>20.7</v>
      </c>
      <c r="D6" s="30">
        <v>92.71</v>
      </c>
    </row>
    <row r="7" spans="1:4" ht="24" customHeight="1">
      <c r="A7" s="40">
        <v>3</v>
      </c>
      <c r="B7" s="28" t="s">
        <v>53</v>
      </c>
      <c r="C7" s="29">
        <v>42.3</v>
      </c>
      <c r="D7" s="30">
        <v>72.6</v>
      </c>
    </row>
    <row r="8" spans="1:7" ht="24" customHeight="1">
      <c r="A8" s="40">
        <v>4</v>
      </c>
      <c r="B8" s="28" t="s">
        <v>54</v>
      </c>
      <c r="C8" s="29">
        <v>48</v>
      </c>
      <c r="D8" s="30">
        <v>55.82</v>
      </c>
      <c r="G8" s="7"/>
    </row>
    <row r="9" spans="1:7" ht="24" customHeight="1">
      <c r="A9" s="40">
        <v>5</v>
      </c>
      <c r="B9" s="28" t="s">
        <v>55</v>
      </c>
      <c r="C9" s="29">
        <v>36.12</v>
      </c>
      <c r="D9" s="30">
        <v>55.82</v>
      </c>
      <c r="G9" s="7"/>
    </row>
    <row r="10" spans="1:7" ht="24" customHeight="1">
      <c r="A10" s="40">
        <v>6</v>
      </c>
      <c r="B10" s="28" t="s">
        <v>56</v>
      </c>
      <c r="C10" s="29">
        <v>25.65</v>
      </c>
      <c r="D10" s="30">
        <v>55.82</v>
      </c>
      <c r="G10" s="8"/>
    </row>
    <row r="11" spans="1:7" ht="24" customHeight="1">
      <c r="A11" s="40">
        <v>7</v>
      </c>
      <c r="B11" s="28" t="s">
        <v>57</v>
      </c>
      <c r="C11" s="29">
        <v>17.45</v>
      </c>
      <c r="D11" s="30">
        <v>55.82</v>
      </c>
      <c r="G11" s="8"/>
    </row>
    <row r="12" spans="1:7" ht="24" customHeight="1">
      <c r="A12" s="40">
        <v>8</v>
      </c>
      <c r="B12" s="28" t="s">
        <v>115</v>
      </c>
      <c r="C12" s="29">
        <v>15.6</v>
      </c>
      <c r="D12" s="30">
        <v>109.76</v>
      </c>
      <c r="G12" s="8"/>
    </row>
    <row r="13" spans="1:7" ht="24" customHeight="1">
      <c r="A13" s="40">
        <v>9</v>
      </c>
      <c r="B13" s="28" t="s">
        <v>58</v>
      </c>
      <c r="C13" s="29">
        <v>50.4</v>
      </c>
      <c r="D13" s="30">
        <v>54.33</v>
      </c>
      <c r="G13" s="8"/>
    </row>
    <row r="14" spans="1:4" ht="24" customHeight="1">
      <c r="A14" s="40">
        <v>10</v>
      </c>
      <c r="B14" s="28" t="s">
        <v>59</v>
      </c>
      <c r="C14" s="78" t="s">
        <v>15</v>
      </c>
      <c r="D14" s="30">
        <v>140.14</v>
      </c>
    </row>
    <row r="15" spans="1:4" ht="24" customHeight="1">
      <c r="A15" s="40">
        <v>11</v>
      </c>
      <c r="B15" s="28" t="s">
        <v>60</v>
      </c>
      <c r="C15" s="29">
        <v>10</v>
      </c>
      <c r="D15" s="30">
        <v>89.87</v>
      </c>
    </row>
    <row r="16" spans="1:4" ht="24" customHeight="1">
      <c r="A16" s="40">
        <v>12</v>
      </c>
      <c r="B16" s="28" t="s">
        <v>61</v>
      </c>
      <c r="C16" s="29">
        <v>11.6</v>
      </c>
      <c r="D16" s="30">
        <v>98</v>
      </c>
    </row>
    <row r="17" spans="1:4" ht="24" customHeight="1">
      <c r="A17" s="40">
        <v>13</v>
      </c>
      <c r="B17" s="28" t="s">
        <v>62</v>
      </c>
      <c r="C17" s="29">
        <v>40.19</v>
      </c>
      <c r="D17" s="30">
        <v>72.6</v>
      </c>
    </row>
    <row r="18" spans="1:4" ht="24" customHeight="1">
      <c r="A18" s="40">
        <v>14</v>
      </c>
      <c r="B18" s="28" t="s">
        <v>63</v>
      </c>
      <c r="C18" s="29">
        <v>31</v>
      </c>
      <c r="D18" s="30">
        <v>99.83</v>
      </c>
    </row>
    <row r="19" spans="1:4" ht="24" customHeight="1">
      <c r="A19" s="40">
        <v>15</v>
      </c>
      <c r="B19" s="28" t="s">
        <v>76</v>
      </c>
      <c r="C19" s="29">
        <v>28.2</v>
      </c>
      <c r="D19" s="30">
        <v>106</v>
      </c>
    </row>
    <row r="20" spans="1:4" ht="24" customHeight="1">
      <c r="A20" s="40">
        <v>16</v>
      </c>
      <c r="B20" s="28" t="s">
        <v>64</v>
      </c>
      <c r="C20" s="29">
        <v>47.31</v>
      </c>
      <c r="D20" s="30">
        <v>62.44</v>
      </c>
    </row>
    <row r="21" spans="1:4" ht="24" customHeight="1">
      <c r="A21" s="40">
        <v>17</v>
      </c>
      <c r="B21" s="28" t="s">
        <v>65</v>
      </c>
      <c r="C21" s="29">
        <v>44.8</v>
      </c>
      <c r="D21" s="30">
        <v>68.61</v>
      </c>
    </row>
    <row r="22" spans="1:4" ht="24" customHeight="1">
      <c r="A22" s="40">
        <v>18</v>
      </c>
      <c r="B22" s="28" t="s">
        <v>66</v>
      </c>
      <c r="C22" s="29">
        <v>44.8</v>
      </c>
      <c r="D22" s="30">
        <v>69.3</v>
      </c>
    </row>
    <row r="23" spans="1:4" ht="24" customHeight="1">
      <c r="A23" s="40">
        <v>19</v>
      </c>
      <c r="B23" s="28" t="s">
        <v>67</v>
      </c>
      <c r="C23" s="29">
        <v>44.59</v>
      </c>
      <c r="D23" s="30">
        <v>70.79</v>
      </c>
    </row>
    <row r="24" spans="1:4" ht="24" customHeight="1">
      <c r="A24" s="40">
        <v>20</v>
      </c>
      <c r="B24" s="28" t="s">
        <v>73</v>
      </c>
      <c r="C24" s="29">
        <v>43.33</v>
      </c>
      <c r="D24" s="30">
        <v>73.33</v>
      </c>
    </row>
    <row r="25" spans="1:4" ht="24" customHeight="1">
      <c r="A25" s="40">
        <v>21</v>
      </c>
      <c r="B25" s="28" t="s">
        <v>68</v>
      </c>
      <c r="C25" s="29">
        <v>40.19</v>
      </c>
      <c r="D25" s="30">
        <v>76.59</v>
      </c>
    </row>
    <row r="26" spans="1:4" ht="24" customHeight="1">
      <c r="A26" s="40">
        <v>22</v>
      </c>
      <c r="B26" s="28" t="s">
        <v>69</v>
      </c>
      <c r="C26" s="29">
        <v>44.8</v>
      </c>
      <c r="D26" s="30">
        <v>72.6</v>
      </c>
    </row>
    <row r="27" spans="1:4" ht="24" customHeight="1">
      <c r="A27" s="40">
        <v>23</v>
      </c>
      <c r="B27" s="28" t="s">
        <v>70</v>
      </c>
      <c r="C27" s="29">
        <v>48.15</v>
      </c>
      <c r="D27" s="30">
        <v>66.07</v>
      </c>
    </row>
    <row r="28" spans="1:4" ht="24" customHeight="1">
      <c r="A28" s="40">
        <v>24</v>
      </c>
      <c r="B28" s="28" t="s">
        <v>71</v>
      </c>
      <c r="C28" s="29">
        <v>38.7</v>
      </c>
      <c r="D28" s="30">
        <v>47.43</v>
      </c>
    </row>
    <row r="29" spans="1:4" ht="24" customHeight="1">
      <c r="A29" s="40">
        <v>25</v>
      </c>
      <c r="B29" s="28" t="s">
        <v>72</v>
      </c>
      <c r="C29" s="29">
        <v>2.47</v>
      </c>
      <c r="D29" s="30">
        <v>240.79</v>
      </c>
    </row>
    <row r="30" spans="1:4" ht="24" customHeight="1">
      <c r="A30" s="40">
        <v>26</v>
      </c>
      <c r="B30" s="28" t="s">
        <v>74</v>
      </c>
      <c r="C30" s="29">
        <v>22.63</v>
      </c>
      <c r="D30" s="30">
        <v>94.73</v>
      </c>
    </row>
    <row r="31" spans="1:4" ht="24" customHeight="1" thickBot="1">
      <c r="A31" s="41">
        <v>27</v>
      </c>
      <c r="B31" s="31" t="s">
        <v>75</v>
      </c>
      <c r="C31" s="32">
        <v>8.33</v>
      </c>
      <c r="D31" s="33">
        <v>103.76</v>
      </c>
    </row>
    <row r="32" spans="1:4" ht="9.75" customHeight="1" thickTop="1">
      <c r="A32" s="195"/>
      <c r="B32" s="195"/>
      <c r="C32" s="195"/>
      <c r="D32" s="195"/>
    </row>
    <row r="33" spans="1:4" ht="19.5" customHeight="1">
      <c r="A33" s="12" t="s">
        <v>84</v>
      </c>
      <c r="B33" s="10"/>
      <c r="C33" s="10"/>
      <c r="D33" s="34">
        <v>0.812</v>
      </c>
    </row>
    <row r="34" spans="1:4" ht="9.75" customHeight="1">
      <c r="A34" s="194"/>
      <c r="B34" s="194"/>
      <c r="C34" s="194"/>
      <c r="D34" s="194"/>
    </row>
    <row r="35" spans="1:4" ht="19.5" customHeight="1">
      <c r="A35" s="188" t="s">
        <v>79</v>
      </c>
      <c r="B35" s="188"/>
      <c r="C35" s="188"/>
      <c r="D35" s="188"/>
    </row>
    <row r="36" spans="1:4" ht="19.5" customHeight="1">
      <c r="A36" s="18"/>
      <c r="B36" s="18"/>
      <c r="C36" s="18"/>
      <c r="D36" s="18"/>
    </row>
    <row r="37" spans="1:4" ht="19.5" customHeight="1">
      <c r="A37" s="18"/>
      <c r="B37" s="18"/>
      <c r="C37" s="17"/>
      <c r="D37" s="18"/>
    </row>
    <row r="38" spans="1:4" ht="19.5" customHeight="1">
      <c r="A38" s="18"/>
      <c r="B38" s="18"/>
      <c r="C38" s="18"/>
      <c r="D38" s="18"/>
    </row>
    <row r="39" ht="19.5" customHeight="1"/>
    <row r="40" ht="19.5" customHeight="1"/>
    <row r="41" ht="19.5" customHeight="1"/>
    <row r="42" ht="19.5" customHeight="1"/>
  </sheetData>
  <sheetProtection formatCells="0" formatColumns="0" formatRows="0" insertColumns="0" insertRows="0" insertHyperlinks="0" deleteColumns="0" deleteRows="0" sort="0" autoFilter="0" pivotTables="0"/>
  <mergeCells count="7">
    <mergeCell ref="A35:D35"/>
    <mergeCell ref="A2:D2"/>
    <mergeCell ref="A1:D1"/>
    <mergeCell ref="B3:B4"/>
    <mergeCell ref="A3:A4"/>
    <mergeCell ref="A34:D34"/>
    <mergeCell ref="A32:D32"/>
  </mergeCells>
  <printOptions/>
  <pageMargins left="0.984251968503937" right="0.7874015748031497" top="0.984251968503937" bottom="0.984251968503937" header="0.5118110236220472" footer="0.5118110236220472"/>
  <pageSetup fitToHeight="1" fitToWidth="1" horizontalDpi="600" verticalDpi="600" orientation="portrait" paperSize="9" scale="86" r:id="rId2"/>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E28"/>
  <sheetViews>
    <sheetView zoomScaleSheetLayoutView="100" zoomScalePageLayoutView="0" workbookViewId="0" topLeftCell="A1">
      <selection activeCell="A1" sqref="A1:B1"/>
    </sheetView>
  </sheetViews>
  <sheetFormatPr defaultColWidth="9.33203125" defaultRowHeight="12.75"/>
  <cols>
    <col min="1" max="1" width="5.16015625" style="0" customWidth="1"/>
    <col min="2" max="2" width="45.83203125" style="19" customWidth="1"/>
  </cols>
  <sheetData>
    <row r="1" spans="1:2" ht="19.5" customHeight="1">
      <c r="A1" s="196" t="s">
        <v>131</v>
      </c>
      <c r="B1" s="196"/>
    </row>
    <row r="2" spans="1:2" ht="6" customHeight="1" thickBot="1">
      <c r="A2" s="189"/>
      <c r="B2" s="189"/>
    </row>
    <row r="3" spans="1:2" s="55" customFormat="1" ht="25.5" customHeight="1" thickBot="1" thickTop="1">
      <c r="A3" s="44" t="s">
        <v>48</v>
      </c>
      <c r="B3" s="87" t="s">
        <v>85</v>
      </c>
    </row>
    <row r="4" spans="1:2" s="1" customFormat="1" ht="25.5" customHeight="1" thickTop="1">
      <c r="A4" s="37">
        <v>1</v>
      </c>
      <c r="B4" s="88" t="s">
        <v>132</v>
      </c>
    </row>
    <row r="5" spans="1:2" s="1" customFormat="1" ht="25.5" customHeight="1">
      <c r="A5" s="37">
        <v>2</v>
      </c>
      <c r="B5" s="88" t="s">
        <v>133</v>
      </c>
    </row>
    <row r="6" spans="1:2" s="1" customFormat="1" ht="25.5" customHeight="1">
      <c r="A6" s="37">
        <v>3</v>
      </c>
      <c r="B6" s="88" t="s">
        <v>134</v>
      </c>
    </row>
    <row r="7" spans="1:2" s="1" customFormat="1" ht="25.5" customHeight="1">
      <c r="A7" s="37">
        <v>4</v>
      </c>
      <c r="B7" s="88" t="s">
        <v>135</v>
      </c>
    </row>
    <row r="8" spans="1:5" s="1" customFormat="1" ht="25.5" customHeight="1">
      <c r="A8" s="37">
        <v>5</v>
      </c>
      <c r="B8" s="88" t="s">
        <v>136</v>
      </c>
      <c r="E8" s="53"/>
    </row>
    <row r="9" spans="1:5" s="1" customFormat="1" ht="25.5" customHeight="1">
      <c r="A9" s="37">
        <v>6</v>
      </c>
      <c r="B9" s="88" t="s">
        <v>137</v>
      </c>
      <c r="E9" s="54"/>
    </row>
    <row r="10" spans="1:5" s="1" customFormat="1" ht="25.5" customHeight="1">
      <c r="A10" s="37">
        <v>7</v>
      </c>
      <c r="B10" s="88" t="s">
        <v>138</v>
      </c>
      <c r="E10" s="54"/>
    </row>
    <row r="11" spans="1:5" s="1" customFormat="1" ht="25.5" customHeight="1">
      <c r="A11" s="37">
        <v>8</v>
      </c>
      <c r="B11" s="88" t="s">
        <v>139</v>
      </c>
      <c r="E11" s="54"/>
    </row>
    <row r="12" spans="1:5" s="1" customFormat="1" ht="26.25" customHeight="1">
      <c r="A12" s="37">
        <v>9</v>
      </c>
      <c r="B12" s="88" t="s">
        <v>140</v>
      </c>
      <c r="E12" s="54"/>
    </row>
    <row r="13" spans="1:5" s="1" customFormat="1" ht="26.25" customHeight="1">
      <c r="A13" s="37">
        <v>10</v>
      </c>
      <c r="B13" s="88" t="s">
        <v>141</v>
      </c>
      <c r="E13" s="54"/>
    </row>
    <row r="14" spans="1:5" s="1" customFormat="1" ht="26.25" customHeight="1">
      <c r="A14" s="37">
        <v>11</v>
      </c>
      <c r="B14" s="88" t="s">
        <v>142</v>
      </c>
      <c r="E14" s="54"/>
    </row>
    <row r="15" spans="1:5" s="1" customFormat="1" ht="26.25" customHeight="1">
      <c r="A15" s="37">
        <v>12</v>
      </c>
      <c r="B15" s="88" t="s">
        <v>143</v>
      </c>
      <c r="E15" s="54"/>
    </row>
    <row r="16" spans="1:5" s="1" customFormat="1" ht="26.25" customHeight="1">
      <c r="A16" s="37">
        <v>13</v>
      </c>
      <c r="B16" s="88" t="s">
        <v>144</v>
      </c>
      <c r="E16" s="54"/>
    </row>
    <row r="17" spans="1:2" ht="26.25" customHeight="1">
      <c r="A17" s="37">
        <v>14</v>
      </c>
      <c r="B17" s="88" t="s">
        <v>145</v>
      </c>
    </row>
    <row r="18" spans="1:2" ht="26.25" customHeight="1">
      <c r="A18" s="37">
        <v>15</v>
      </c>
      <c r="B18" s="88" t="s">
        <v>146</v>
      </c>
    </row>
    <row r="19" spans="1:2" ht="26.25" customHeight="1">
      <c r="A19" s="37">
        <v>16</v>
      </c>
      <c r="B19" s="88" t="s">
        <v>147</v>
      </c>
    </row>
    <row r="20" spans="1:2" ht="26.25" customHeight="1">
      <c r="A20" s="37">
        <v>17</v>
      </c>
      <c r="B20" s="88" t="s">
        <v>127</v>
      </c>
    </row>
    <row r="21" spans="1:2" ht="26.25" customHeight="1">
      <c r="A21" s="37">
        <v>18</v>
      </c>
      <c r="B21" s="88" t="s">
        <v>148</v>
      </c>
    </row>
    <row r="22" spans="1:2" ht="26.25" customHeight="1">
      <c r="A22" s="37">
        <v>19</v>
      </c>
      <c r="B22" s="88" t="s">
        <v>149</v>
      </c>
    </row>
    <row r="23" spans="1:2" ht="26.25" customHeight="1">
      <c r="A23" s="37">
        <v>20</v>
      </c>
      <c r="B23" s="88" t="s">
        <v>150</v>
      </c>
    </row>
    <row r="24" spans="1:2" ht="26.25" customHeight="1">
      <c r="A24" s="37">
        <v>21</v>
      </c>
      <c r="B24" s="89" t="s">
        <v>151</v>
      </c>
    </row>
    <row r="25" spans="1:2" ht="26.25" customHeight="1">
      <c r="A25" s="37">
        <v>22</v>
      </c>
      <c r="B25" s="89" t="s">
        <v>152</v>
      </c>
    </row>
    <row r="26" spans="1:2" ht="26.25" customHeight="1" thickBot="1">
      <c r="A26" s="37">
        <v>23</v>
      </c>
      <c r="B26" s="90" t="s">
        <v>153</v>
      </c>
    </row>
    <row r="27" spans="1:2" ht="26.25" customHeight="1" thickTop="1">
      <c r="A27" s="82"/>
      <c r="B27" s="82"/>
    </row>
    <row r="28" spans="1:2" ht="15.75">
      <c r="A28" s="81" t="s">
        <v>128</v>
      </c>
      <c r="B28" s="81"/>
    </row>
  </sheetData>
  <sheetProtection formatCells="0" formatColumns="0" formatRows="0" insertColumns="0" insertRows="0" insertHyperlinks="0" deleteColumns="0" deleteRows="0" sort="0" autoFilter="0" pivotTables="0"/>
  <mergeCells count="2">
    <mergeCell ref="A1:B1"/>
    <mergeCell ref="A2:B2"/>
  </mergeCells>
  <printOptions/>
  <pageMargins left="0.984251968503937" right="0.7874015748031497" top="0.984251968503937" bottom="0.984251968503937" header="0.5118110236220472" footer="0.5118110236220472"/>
  <pageSetup fitToHeight="1" fitToWidth="1" horizontalDpi="600" verticalDpi="600" orientation="portrait" paperSize="9" r:id="rId2"/>
  <legacyDrawingHF r:id="rId1"/>
</worksheet>
</file>

<file path=xl/worksheets/sheet8.xml><?xml version="1.0" encoding="utf-8"?>
<worksheet xmlns="http://schemas.openxmlformats.org/spreadsheetml/2006/main" xmlns:r="http://schemas.openxmlformats.org/officeDocument/2006/relationships">
  <dimension ref="A1:Q311"/>
  <sheetViews>
    <sheetView zoomScale="106" zoomScaleNormal="106" zoomScalePageLayoutView="0" workbookViewId="0" topLeftCell="A1">
      <selection activeCell="B1" sqref="B1:H1"/>
    </sheetView>
  </sheetViews>
  <sheetFormatPr defaultColWidth="9.33203125" defaultRowHeight="12.75"/>
  <cols>
    <col min="2" max="2" width="26.16015625" style="0" bestFit="1" customWidth="1"/>
    <col min="3" max="3" width="45.83203125" style="19" customWidth="1"/>
    <col min="4" max="4" width="24.83203125" style="142" customWidth="1"/>
    <col min="5" max="5" width="24.66015625" style="49" bestFit="1" customWidth="1"/>
    <col min="6" max="6" width="24.83203125" style="142" customWidth="1"/>
    <col min="7" max="7" width="24.83203125" style="19" customWidth="1"/>
    <col min="8" max="8" width="24.83203125" style="142" customWidth="1"/>
    <col min="9" max="9" width="18" style="0" bestFit="1" customWidth="1"/>
    <col min="10" max="10" width="23.16015625" style="109" bestFit="1" customWidth="1"/>
    <col min="11" max="11" width="17.66015625" style="0" bestFit="1" customWidth="1"/>
    <col min="12" max="12" width="23.16015625" style="0" bestFit="1" customWidth="1"/>
    <col min="13" max="13" width="17.66015625" style="0" bestFit="1" customWidth="1"/>
    <col min="14" max="14" width="23.16015625" style="0" bestFit="1" customWidth="1"/>
  </cols>
  <sheetData>
    <row r="1" spans="2:17" ht="19.5" customHeight="1">
      <c r="B1" s="196" t="s">
        <v>183</v>
      </c>
      <c r="C1" s="196"/>
      <c r="D1" s="196"/>
      <c r="E1" s="196"/>
      <c r="F1" s="196"/>
      <c r="G1" s="196"/>
      <c r="H1" s="196"/>
      <c r="O1" s="1"/>
      <c r="P1" s="1"/>
      <c r="Q1" s="1"/>
    </row>
    <row r="2" spans="2:17" ht="9.75" customHeight="1">
      <c r="B2" s="200"/>
      <c r="C2" s="200"/>
      <c r="D2" s="200"/>
      <c r="E2" s="200"/>
      <c r="F2" s="200"/>
      <c r="G2" s="200"/>
      <c r="H2" s="200"/>
      <c r="O2" s="1"/>
      <c r="P2" s="1"/>
      <c r="Q2" s="1"/>
    </row>
    <row r="3" spans="2:17" ht="19.5" customHeight="1">
      <c r="B3" s="201"/>
      <c r="C3" s="201"/>
      <c r="D3" s="201"/>
      <c r="E3" s="201"/>
      <c r="F3" s="201"/>
      <c r="G3" s="201"/>
      <c r="H3" s="201"/>
      <c r="O3" s="1"/>
      <c r="P3" s="1"/>
      <c r="Q3" s="1"/>
    </row>
    <row r="4" spans="2:17" ht="19.5" customHeight="1">
      <c r="B4" s="201"/>
      <c r="C4" s="201"/>
      <c r="D4" s="201"/>
      <c r="E4" s="201"/>
      <c r="F4" s="201"/>
      <c r="G4" s="201"/>
      <c r="H4" s="201"/>
      <c r="O4" s="1"/>
      <c r="P4" s="1"/>
      <c r="Q4" s="1"/>
    </row>
    <row r="5" spans="2:17" ht="9.75" customHeight="1" thickBot="1">
      <c r="B5" s="189"/>
      <c r="C5" s="189"/>
      <c r="D5" s="189"/>
      <c r="E5" s="189"/>
      <c r="F5" s="189"/>
      <c r="G5" s="189"/>
      <c r="H5" s="189"/>
      <c r="O5" s="1"/>
      <c r="P5" s="1"/>
      <c r="Q5" s="1"/>
    </row>
    <row r="6" spans="1:14" s="55" customFormat="1" ht="39.75" customHeight="1" thickBot="1" thickTop="1">
      <c r="A6" s="55" t="s">
        <v>48</v>
      </c>
      <c r="B6" s="44" t="s">
        <v>184</v>
      </c>
      <c r="C6" s="197" t="s">
        <v>103</v>
      </c>
      <c r="D6" s="198"/>
      <c r="E6" s="197" t="s">
        <v>82</v>
      </c>
      <c r="F6" s="198"/>
      <c r="G6" s="197" t="s">
        <v>104</v>
      </c>
      <c r="H6" s="198"/>
      <c r="I6" s="197" t="s">
        <v>81</v>
      </c>
      <c r="J6" s="198"/>
      <c r="K6" s="197" t="s">
        <v>185</v>
      </c>
      <c r="L6" s="198"/>
      <c r="M6" s="197" t="s">
        <v>186</v>
      </c>
      <c r="N6" s="199"/>
    </row>
    <row r="7" spans="2:14" s="1" customFormat="1" ht="36" customHeight="1" thickTop="1">
      <c r="B7" s="110"/>
      <c r="C7" s="111" t="s">
        <v>187</v>
      </c>
      <c r="D7" s="112" t="s">
        <v>188</v>
      </c>
      <c r="E7" s="113" t="s">
        <v>189</v>
      </c>
      <c r="F7" s="112" t="s">
        <v>190</v>
      </c>
      <c r="G7" s="111" t="s">
        <v>191</v>
      </c>
      <c r="H7" s="112" t="s">
        <v>188</v>
      </c>
      <c r="I7" s="111" t="s">
        <v>187</v>
      </c>
      <c r="J7" s="112" t="s">
        <v>188</v>
      </c>
      <c r="K7" s="111" t="s">
        <v>192</v>
      </c>
      <c r="L7" s="114" t="s">
        <v>188</v>
      </c>
      <c r="M7" s="111" t="s">
        <v>192</v>
      </c>
      <c r="N7" s="115" t="s">
        <v>188</v>
      </c>
    </row>
    <row r="8" spans="1:16" s="1" customFormat="1" ht="16.5" customHeight="1">
      <c r="A8" s="116">
        <v>1</v>
      </c>
      <c r="B8" s="117">
        <v>90</v>
      </c>
      <c r="C8" s="117">
        <v>4</v>
      </c>
      <c r="D8" s="118">
        <f>C8*'04.'!C$5</f>
        <v>82.8</v>
      </c>
      <c r="E8" s="119">
        <v>1100</v>
      </c>
      <c r="F8" s="118">
        <f>E8*0.0036</f>
        <v>3.96</v>
      </c>
      <c r="G8" s="120"/>
      <c r="H8" s="79">
        <f>G8*'04.'!C$25/1000</f>
        <v>0</v>
      </c>
      <c r="I8" s="116"/>
      <c r="J8" s="118">
        <f>I8*'04.'!C$12</f>
        <v>0</v>
      </c>
      <c r="K8" s="116"/>
      <c r="L8" s="116"/>
      <c r="M8" s="116"/>
      <c r="N8" s="121"/>
      <c r="O8" s="122"/>
      <c r="P8" s="122"/>
    </row>
    <row r="9" spans="1:16" s="1" customFormat="1" ht="16.5" customHeight="1">
      <c r="A9" s="116">
        <v>2</v>
      </c>
      <c r="B9" s="117">
        <v>100</v>
      </c>
      <c r="C9" s="117">
        <v>3</v>
      </c>
      <c r="D9" s="118">
        <f>C9*'04.'!C$5</f>
        <v>62.099999999999994</v>
      </c>
      <c r="E9" s="119"/>
      <c r="F9" s="118">
        <f aca="true" t="shared" si="0" ref="F9:F72">E9*0.0036</f>
        <v>0</v>
      </c>
      <c r="G9" s="116"/>
      <c r="H9" s="79">
        <f>G9*'04.'!C$25/1000</f>
        <v>0</v>
      </c>
      <c r="I9" s="118"/>
      <c r="J9" s="118">
        <f>I9*'04.'!C$12</f>
        <v>0</v>
      </c>
      <c r="K9" s="116"/>
      <c r="L9" s="116"/>
      <c r="M9" s="116"/>
      <c r="N9" s="121"/>
      <c r="O9" s="122"/>
      <c r="P9" s="122"/>
    </row>
    <row r="10" spans="1:16" s="1" customFormat="1" ht="16.5" customHeight="1">
      <c r="A10" s="116">
        <v>3</v>
      </c>
      <c r="B10" s="117">
        <v>60</v>
      </c>
      <c r="C10" s="117"/>
      <c r="D10" s="118">
        <f>C10*'04.'!C$5</f>
        <v>0</v>
      </c>
      <c r="E10" s="119">
        <v>1800</v>
      </c>
      <c r="F10" s="118">
        <f t="shared" si="0"/>
        <v>6.4799999999999995</v>
      </c>
      <c r="G10" s="116"/>
      <c r="H10" s="79">
        <f>G10*'04.'!C$25/1000</f>
        <v>0</v>
      </c>
      <c r="I10" s="118"/>
      <c r="J10" s="118">
        <f>I10*'04.'!C$12</f>
        <v>0</v>
      </c>
      <c r="K10" s="116"/>
      <c r="L10" s="116"/>
      <c r="M10" s="116"/>
      <c r="N10" s="121"/>
      <c r="O10" s="122"/>
      <c r="P10" s="122"/>
    </row>
    <row r="11" spans="1:16" s="1" customFormat="1" ht="16.5" customHeight="1">
      <c r="A11" s="123">
        <v>4</v>
      </c>
      <c r="B11" s="117">
        <v>56</v>
      </c>
      <c r="C11" s="117"/>
      <c r="D11" s="118">
        <f>C11*'04.'!C$5</f>
        <v>0</v>
      </c>
      <c r="E11" s="119">
        <v>2125</v>
      </c>
      <c r="F11" s="118">
        <f t="shared" si="0"/>
        <v>7.6499999999999995</v>
      </c>
      <c r="G11" s="124"/>
      <c r="H11" s="79">
        <f>G11*'04.'!C$25/1000</f>
        <v>0</v>
      </c>
      <c r="I11" s="116"/>
      <c r="J11" s="118">
        <f>I11*'04.'!C$12</f>
        <v>0</v>
      </c>
      <c r="K11" s="116"/>
      <c r="L11" s="116"/>
      <c r="M11" s="116"/>
      <c r="N11" s="121"/>
      <c r="O11" s="122"/>
      <c r="P11" s="122"/>
    </row>
    <row r="12" spans="1:17" ht="16.5" customHeight="1">
      <c r="A12" s="123">
        <v>5</v>
      </c>
      <c r="B12" s="117">
        <v>75</v>
      </c>
      <c r="C12" s="117">
        <v>4</v>
      </c>
      <c r="D12" s="118">
        <f>C12*'04.'!C$5</f>
        <v>82.8</v>
      </c>
      <c r="E12" s="125"/>
      <c r="F12" s="118">
        <f t="shared" si="0"/>
        <v>0</v>
      </c>
      <c r="G12" s="117"/>
      <c r="H12" s="79">
        <f>G12*'04.'!C$25/1000</f>
        <v>0</v>
      </c>
      <c r="I12" s="116"/>
      <c r="J12" s="118">
        <f>I12*'04.'!C$12</f>
        <v>0</v>
      </c>
      <c r="K12" s="116"/>
      <c r="L12" s="116"/>
      <c r="M12" s="116"/>
      <c r="N12" s="121"/>
      <c r="O12" s="122"/>
      <c r="P12" s="122"/>
      <c r="Q12" s="1"/>
    </row>
    <row r="13" spans="1:17" ht="16.5" customHeight="1">
      <c r="A13" s="123">
        <v>6</v>
      </c>
      <c r="B13" s="126">
        <v>110</v>
      </c>
      <c r="C13" s="126"/>
      <c r="D13" s="118">
        <f>C13*'04.'!C$5</f>
        <v>0</v>
      </c>
      <c r="E13" s="127">
        <v>1300</v>
      </c>
      <c r="F13" s="118">
        <f t="shared" si="0"/>
        <v>4.68</v>
      </c>
      <c r="G13" s="126">
        <v>2000</v>
      </c>
      <c r="H13" s="79">
        <f>G13*'04.'!C$25/1000</f>
        <v>80.38</v>
      </c>
      <c r="I13" s="116"/>
      <c r="J13" s="118">
        <f>I13*'04.'!C$12</f>
        <v>0</v>
      </c>
      <c r="K13" s="116"/>
      <c r="L13" s="116"/>
      <c r="M13" s="116"/>
      <c r="N13" s="121"/>
      <c r="O13" s="122"/>
      <c r="P13" s="122"/>
      <c r="Q13" s="1"/>
    </row>
    <row r="14" spans="1:17" ht="16.5" customHeight="1">
      <c r="A14" s="123">
        <v>7</v>
      </c>
      <c r="B14" s="128">
        <v>150</v>
      </c>
      <c r="C14" s="116">
        <v>4</v>
      </c>
      <c r="D14" s="118">
        <f>C14*'04.'!C$5</f>
        <v>82.8</v>
      </c>
      <c r="E14" s="119">
        <v>3600</v>
      </c>
      <c r="F14" s="118">
        <f t="shared" si="0"/>
        <v>12.959999999999999</v>
      </c>
      <c r="G14" s="116"/>
      <c r="H14" s="79">
        <f>G14*'04.'!C$25/1000</f>
        <v>0</v>
      </c>
      <c r="I14" s="116"/>
      <c r="J14" s="118">
        <f>I14*'04.'!C$12</f>
        <v>0</v>
      </c>
      <c r="K14" s="116"/>
      <c r="L14" s="116"/>
      <c r="M14" s="116"/>
      <c r="N14" s="121"/>
      <c r="O14" s="122"/>
      <c r="P14" s="122"/>
      <c r="Q14" s="1"/>
    </row>
    <row r="15" spans="1:17" ht="16.5" customHeight="1">
      <c r="A15" s="123">
        <v>8</v>
      </c>
      <c r="B15" s="128">
        <v>100</v>
      </c>
      <c r="C15" s="116">
        <v>4</v>
      </c>
      <c r="D15" s="118">
        <f>C15*'04.'!C$5</f>
        <v>82.8</v>
      </c>
      <c r="E15" s="119">
        <v>2300</v>
      </c>
      <c r="F15" s="118">
        <f t="shared" si="0"/>
        <v>8.28</v>
      </c>
      <c r="G15" s="116"/>
      <c r="H15" s="79">
        <f>G15*'04.'!C$25/1000</f>
        <v>0</v>
      </c>
      <c r="I15" s="116"/>
      <c r="J15" s="118">
        <f>I15*'04.'!C$12</f>
        <v>0</v>
      </c>
      <c r="K15" s="116"/>
      <c r="L15" s="116"/>
      <c r="M15" s="116"/>
      <c r="N15" s="121"/>
      <c r="O15" s="122"/>
      <c r="P15" s="122"/>
      <c r="Q15" s="1"/>
    </row>
    <row r="16" spans="1:17" ht="16.5" customHeight="1">
      <c r="A16" s="123">
        <v>9</v>
      </c>
      <c r="B16" s="128">
        <v>130</v>
      </c>
      <c r="C16" s="116"/>
      <c r="D16" s="118">
        <f>C16*'04.'!C$5</f>
        <v>0</v>
      </c>
      <c r="E16" s="119">
        <v>1600</v>
      </c>
      <c r="F16" s="118">
        <f t="shared" si="0"/>
        <v>5.76</v>
      </c>
      <c r="G16" s="116"/>
      <c r="H16" s="79">
        <f>G16*'04.'!C$25/1000</f>
        <v>0</v>
      </c>
      <c r="I16" s="116">
        <v>2.2</v>
      </c>
      <c r="J16" s="118">
        <f>I16*'04.'!C$12</f>
        <v>34.32</v>
      </c>
      <c r="K16" s="116"/>
      <c r="L16" s="116"/>
      <c r="M16" s="116"/>
      <c r="N16" s="121"/>
      <c r="O16" s="122"/>
      <c r="P16" s="122"/>
      <c r="Q16" s="1"/>
    </row>
    <row r="17" spans="1:17" ht="16.5" customHeight="1">
      <c r="A17" s="116">
        <v>10</v>
      </c>
      <c r="B17" s="128">
        <v>168</v>
      </c>
      <c r="C17" s="116">
        <v>5</v>
      </c>
      <c r="D17" s="118">
        <f>C17*'04.'!C$5</f>
        <v>103.5</v>
      </c>
      <c r="E17" s="119">
        <v>2400</v>
      </c>
      <c r="F17" s="118">
        <f t="shared" si="0"/>
        <v>8.64</v>
      </c>
      <c r="G17" s="116"/>
      <c r="H17" s="79">
        <f>G17*'04.'!C$25/1000</f>
        <v>0</v>
      </c>
      <c r="I17" s="116"/>
      <c r="J17" s="118">
        <f>I17*'04.'!C$12</f>
        <v>0</v>
      </c>
      <c r="K17" s="116"/>
      <c r="L17" s="116"/>
      <c r="M17" s="116"/>
      <c r="N17" s="121"/>
      <c r="O17" s="122"/>
      <c r="P17" s="122"/>
      <c r="Q17" s="1"/>
    </row>
    <row r="18" spans="1:17" ht="16.5" customHeight="1">
      <c r="A18" s="116">
        <v>11</v>
      </c>
      <c r="B18" s="128">
        <v>140</v>
      </c>
      <c r="C18" s="116">
        <v>6</v>
      </c>
      <c r="D18" s="118">
        <f>C18*'04.'!C$5</f>
        <v>124.19999999999999</v>
      </c>
      <c r="E18" s="119">
        <v>900</v>
      </c>
      <c r="F18" s="118">
        <f t="shared" si="0"/>
        <v>3.2399999999999998</v>
      </c>
      <c r="G18" s="116"/>
      <c r="H18" s="79">
        <f>G18*'04.'!C$25/1000</f>
        <v>0</v>
      </c>
      <c r="I18" s="116"/>
      <c r="J18" s="118">
        <f>I18*'04.'!C$12</f>
        <v>0</v>
      </c>
      <c r="K18" s="116"/>
      <c r="L18" s="116"/>
      <c r="M18" s="116"/>
      <c r="N18" s="121"/>
      <c r="O18" s="122"/>
      <c r="P18" s="122"/>
      <c r="Q18" s="1"/>
    </row>
    <row r="19" spans="1:17" ht="16.5" customHeight="1">
      <c r="A19" s="116">
        <v>12</v>
      </c>
      <c r="B19" s="128">
        <v>130</v>
      </c>
      <c r="C19" s="116">
        <v>4</v>
      </c>
      <c r="D19" s="118">
        <f>C19*'04.'!C$5</f>
        <v>82.8</v>
      </c>
      <c r="E19" s="119"/>
      <c r="F19" s="118">
        <f t="shared" si="0"/>
        <v>0</v>
      </c>
      <c r="G19" s="116"/>
      <c r="H19" s="79">
        <f>G19*'04.'!C$25/1000</f>
        <v>0</v>
      </c>
      <c r="I19" s="116"/>
      <c r="J19" s="118">
        <f>I19*'04.'!C$12</f>
        <v>0</v>
      </c>
      <c r="K19" s="116"/>
      <c r="L19" s="116"/>
      <c r="M19" s="116"/>
      <c r="N19" s="121"/>
      <c r="O19" s="122"/>
      <c r="P19" s="122"/>
      <c r="Q19" s="1"/>
    </row>
    <row r="20" spans="1:17" ht="16.5" customHeight="1">
      <c r="A20" s="123">
        <v>13</v>
      </c>
      <c r="B20" s="128">
        <v>100</v>
      </c>
      <c r="C20" s="116">
        <v>8</v>
      </c>
      <c r="D20" s="118">
        <f>C20*'04.'!C$5</f>
        <v>165.6</v>
      </c>
      <c r="E20" s="119">
        <v>3000</v>
      </c>
      <c r="F20" s="118">
        <f t="shared" si="0"/>
        <v>10.799999999999999</v>
      </c>
      <c r="G20" s="116"/>
      <c r="H20" s="79">
        <f>G20*'04.'!C$25/1000</f>
        <v>0</v>
      </c>
      <c r="I20" s="116"/>
      <c r="J20" s="118">
        <f>I20*'04.'!C$12</f>
        <v>0</v>
      </c>
      <c r="K20" s="116"/>
      <c r="L20" s="116"/>
      <c r="M20" s="116"/>
      <c r="N20" s="121"/>
      <c r="O20" s="122"/>
      <c r="P20" s="122"/>
      <c r="Q20" s="1"/>
    </row>
    <row r="21" spans="1:17" ht="16.5" customHeight="1">
      <c r="A21" s="123">
        <v>14</v>
      </c>
      <c r="B21" s="128">
        <v>180</v>
      </c>
      <c r="C21" s="116">
        <v>8</v>
      </c>
      <c r="D21" s="118">
        <f>C21*'04.'!C$5</f>
        <v>165.6</v>
      </c>
      <c r="E21" s="119"/>
      <c r="F21" s="118">
        <f t="shared" si="0"/>
        <v>0</v>
      </c>
      <c r="G21" s="116"/>
      <c r="H21" s="79">
        <f>G21*'04.'!C$25/1000</f>
        <v>0</v>
      </c>
      <c r="I21" s="116"/>
      <c r="J21" s="118">
        <f>I21*'04.'!C$12</f>
        <v>0</v>
      </c>
      <c r="K21" s="116"/>
      <c r="L21" s="116"/>
      <c r="M21" s="116"/>
      <c r="N21" s="121"/>
      <c r="O21" s="122"/>
      <c r="P21" s="122"/>
      <c r="Q21" s="1"/>
    </row>
    <row r="22" spans="1:17" ht="16.5" customHeight="1">
      <c r="A22" s="123">
        <v>15</v>
      </c>
      <c r="B22" s="128">
        <v>180</v>
      </c>
      <c r="C22" s="116">
        <v>8</v>
      </c>
      <c r="D22" s="118">
        <f>C22*'04.'!C$5</f>
        <v>165.6</v>
      </c>
      <c r="E22" s="119"/>
      <c r="F22" s="118">
        <f t="shared" si="0"/>
        <v>0</v>
      </c>
      <c r="G22" s="116"/>
      <c r="H22" s="79">
        <f>G22*'04.'!C$25/1000</f>
        <v>0</v>
      </c>
      <c r="I22" s="116"/>
      <c r="J22" s="118">
        <f>I22*'04.'!C$12</f>
        <v>0</v>
      </c>
      <c r="K22" s="116"/>
      <c r="L22" s="116"/>
      <c r="M22" s="116"/>
      <c r="N22" s="121"/>
      <c r="O22" s="122"/>
      <c r="P22" s="122"/>
      <c r="Q22" s="1"/>
    </row>
    <row r="23" spans="1:17" ht="16.5" customHeight="1">
      <c r="A23" s="123">
        <v>16</v>
      </c>
      <c r="B23" s="128">
        <v>160</v>
      </c>
      <c r="C23" s="116">
        <v>7</v>
      </c>
      <c r="D23" s="118">
        <f>C23*'04.'!C$5</f>
        <v>144.9</v>
      </c>
      <c r="E23" s="119"/>
      <c r="F23" s="118">
        <f t="shared" si="0"/>
        <v>0</v>
      </c>
      <c r="G23" s="116"/>
      <c r="H23" s="79">
        <f>G23*'04.'!C$25/1000</f>
        <v>0</v>
      </c>
      <c r="I23" s="116"/>
      <c r="J23" s="118">
        <f>I23*'04.'!C$12</f>
        <v>0</v>
      </c>
      <c r="K23" s="116"/>
      <c r="L23" s="116"/>
      <c r="M23" s="116"/>
      <c r="N23" s="121"/>
      <c r="O23" s="122"/>
      <c r="P23" s="122"/>
      <c r="Q23" s="1"/>
    </row>
    <row r="24" spans="1:17" ht="16.5" customHeight="1">
      <c r="A24" s="123">
        <v>17</v>
      </c>
      <c r="B24" s="128">
        <v>70</v>
      </c>
      <c r="C24" s="116">
        <v>4</v>
      </c>
      <c r="D24" s="118">
        <f>C24*'04.'!C$5</f>
        <v>82.8</v>
      </c>
      <c r="E24" s="119">
        <v>1180</v>
      </c>
      <c r="F24" s="118">
        <f t="shared" si="0"/>
        <v>4.248</v>
      </c>
      <c r="G24" s="116"/>
      <c r="H24" s="79">
        <f>G24*'04.'!C$25/1000</f>
        <v>0</v>
      </c>
      <c r="I24" s="116"/>
      <c r="J24" s="118">
        <f>I24*'04.'!C$12</f>
        <v>0</v>
      </c>
      <c r="K24" s="116"/>
      <c r="L24" s="116"/>
      <c r="M24" s="116"/>
      <c r="N24" s="121"/>
      <c r="O24" s="122"/>
      <c r="P24" s="122"/>
      <c r="Q24" s="1"/>
    </row>
    <row r="25" spans="1:17" ht="16.5" customHeight="1">
      <c r="A25" s="123">
        <v>18</v>
      </c>
      <c r="B25" s="128">
        <v>160</v>
      </c>
      <c r="C25" s="116">
        <v>6</v>
      </c>
      <c r="D25" s="118">
        <f>C25*'04.'!C$5</f>
        <v>124.19999999999999</v>
      </c>
      <c r="E25" s="119">
        <v>2180</v>
      </c>
      <c r="F25" s="118">
        <f t="shared" si="0"/>
        <v>7.848</v>
      </c>
      <c r="G25" s="116"/>
      <c r="H25" s="79">
        <f>G25*'04.'!C$25/1000</f>
        <v>0</v>
      </c>
      <c r="I25" s="116"/>
      <c r="J25" s="118">
        <f>I25*'04.'!C$12</f>
        <v>0</v>
      </c>
      <c r="K25" s="116"/>
      <c r="L25" s="116"/>
      <c r="M25" s="116"/>
      <c r="N25" s="121"/>
      <c r="O25" s="122"/>
      <c r="P25" s="122"/>
      <c r="Q25" s="1"/>
    </row>
    <row r="26" spans="1:17" ht="16.5" customHeight="1">
      <c r="A26" s="116">
        <v>19</v>
      </c>
      <c r="B26" s="128">
        <v>200</v>
      </c>
      <c r="C26" s="116">
        <v>8</v>
      </c>
      <c r="D26" s="118">
        <f>C26*'04.'!C$5</f>
        <v>165.6</v>
      </c>
      <c r="E26" s="119"/>
      <c r="F26" s="118">
        <f t="shared" si="0"/>
        <v>0</v>
      </c>
      <c r="G26" s="116"/>
      <c r="H26" s="79">
        <f>G26*'04.'!C$25/1000</f>
        <v>0</v>
      </c>
      <c r="I26" s="116"/>
      <c r="J26" s="118">
        <f>I26*'04.'!C$12</f>
        <v>0</v>
      </c>
      <c r="K26" s="116"/>
      <c r="L26" s="116"/>
      <c r="M26" s="116"/>
      <c r="N26" s="121"/>
      <c r="O26" s="122"/>
      <c r="P26" s="122"/>
      <c r="Q26" s="1"/>
    </row>
    <row r="27" spans="1:17" ht="16.5" customHeight="1">
      <c r="A27" s="116">
        <v>20</v>
      </c>
      <c r="B27" s="128">
        <v>180</v>
      </c>
      <c r="C27" s="116">
        <v>6</v>
      </c>
      <c r="D27" s="118">
        <f>C27*'04.'!C$5</f>
        <v>124.19999999999999</v>
      </c>
      <c r="E27" s="119"/>
      <c r="F27" s="118">
        <f t="shared" si="0"/>
        <v>0</v>
      </c>
      <c r="G27" s="116"/>
      <c r="H27" s="79">
        <f>G27*'04.'!C$25/1000</f>
        <v>0</v>
      </c>
      <c r="I27" s="116"/>
      <c r="J27" s="118">
        <f>I27*'04.'!C$12</f>
        <v>0</v>
      </c>
      <c r="K27" s="116"/>
      <c r="L27" s="116"/>
      <c r="M27" s="116"/>
      <c r="N27" s="121"/>
      <c r="O27" s="122"/>
      <c r="P27" s="122"/>
      <c r="Q27" s="1"/>
    </row>
    <row r="28" spans="1:17" ht="16.5" customHeight="1">
      <c r="A28" s="116">
        <v>21</v>
      </c>
      <c r="B28" s="128">
        <v>145</v>
      </c>
      <c r="C28" s="116">
        <v>5</v>
      </c>
      <c r="D28" s="118">
        <f>C28*'04.'!C$5</f>
        <v>103.5</v>
      </c>
      <c r="E28" s="119">
        <v>1800</v>
      </c>
      <c r="F28" s="118">
        <f t="shared" si="0"/>
        <v>6.4799999999999995</v>
      </c>
      <c r="G28" s="116"/>
      <c r="H28" s="79">
        <f>G28*'04.'!C$25/1000</f>
        <v>0</v>
      </c>
      <c r="I28" s="116"/>
      <c r="J28" s="118">
        <f>I28*'04.'!C$12</f>
        <v>0</v>
      </c>
      <c r="K28" s="116"/>
      <c r="L28" s="116"/>
      <c r="M28" s="116"/>
      <c r="N28" s="121"/>
      <c r="O28" s="122"/>
      <c r="P28" s="122"/>
      <c r="Q28" s="1"/>
    </row>
    <row r="29" spans="1:17" ht="16.5" customHeight="1">
      <c r="A29" s="123">
        <v>22</v>
      </c>
      <c r="B29" s="128">
        <v>77</v>
      </c>
      <c r="C29" s="116">
        <v>5</v>
      </c>
      <c r="D29" s="118">
        <f>C29*'04.'!C$5</f>
        <v>103.5</v>
      </c>
      <c r="E29" s="119"/>
      <c r="F29" s="118">
        <f t="shared" si="0"/>
        <v>0</v>
      </c>
      <c r="G29" s="116"/>
      <c r="H29" s="79">
        <f>G29*'04.'!C$25/1000</f>
        <v>0</v>
      </c>
      <c r="I29" s="116"/>
      <c r="J29" s="118">
        <f>I29*'04.'!C$12</f>
        <v>0</v>
      </c>
      <c r="K29" s="116"/>
      <c r="L29" s="116"/>
      <c r="M29" s="116"/>
      <c r="N29" s="121"/>
      <c r="O29" s="122"/>
      <c r="P29" s="122"/>
      <c r="Q29" s="1"/>
    </row>
    <row r="30" spans="1:17" ht="16.5" customHeight="1">
      <c r="A30" s="123">
        <v>23</v>
      </c>
      <c r="B30" s="128">
        <v>64.53</v>
      </c>
      <c r="C30" s="116">
        <v>4.7</v>
      </c>
      <c r="D30" s="118">
        <f>C30*'04.'!C$5</f>
        <v>97.29</v>
      </c>
      <c r="E30" s="119">
        <v>400</v>
      </c>
      <c r="F30" s="118">
        <f t="shared" si="0"/>
        <v>1.44</v>
      </c>
      <c r="G30" s="116"/>
      <c r="H30" s="79">
        <f>G30*'04.'!C$25/1000</f>
        <v>0</v>
      </c>
      <c r="I30" s="116"/>
      <c r="J30" s="118">
        <f>I30*'04.'!C$12</f>
        <v>0</v>
      </c>
      <c r="K30" s="116"/>
      <c r="L30" s="116"/>
      <c r="M30" s="116"/>
      <c r="N30" s="121"/>
      <c r="O30" s="122"/>
      <c r="P30" s="122"/>
      <c r="Q30" s="1"/>
    </row>
    <row r="31" spans="1:17" ht="16.5" customHeight="1">
      <c r="A31" s="123">
        <v>24</v>
      </c>
      <c r="B31" s="128">
        <v>69</v>
      </c>
      <c r="C31" s="116">
        <v>4.5</v>
      </c>
      <c r="D31" s="118">
        <f>C31*'04.'!C$5</f>
        <v>93.14999999999999</v>
      </c>
      <c r="E31" s="119">
        <v>1500</v>
      </c>
      <c r="F31" s="118">
        <f t="shared" si="0"/>
        <v>5.3999999999999995</v>
      </c>
      <c r="G31" s="116"/>
      <c r="H31" s="79">
        <f>G31*'04.'!C$25/1000</f>
        <v>0</v>
      </c>
      <c r="I31" s="116"/>
      <c r="J31" s="118">
        <f>I31*'04.'!C$12</f>
        <v>0</v>
      </c>
      <c r="K31" s="116"/>
      <c r="L31" s="116"/>
      <c r="M31" s="116"/>
      <c r="N31" s="121"/>
      <c r="O31" s="122"/>
      <c r="P31" s="122"/>
      <c r="Q31" s="1"/>
    </row>
    <row r="32" spans="1:17" ht="16.5" customHeight="1">
      <c r="A32" s="123">
        <v>25</v>
      </c>
      <c r="B32" s="128">
        <v>80</v>
      </c>
      <c r="C32" s="116">
        <v>3</v>
      </c>
      <c r="D32" s="118">
        <f>C32*'04.'!C$5</f>
        <v>62.099999999999994</v>
      </c>
      <c r="E32" s="119">
        <v>1800</v>
      </c>
      <c r="F32" s="118">
        <f t="shared" si="0"/>
        <v>6.4799999999999995</v>
      </c>
      <c r="G32" s="116"/>
      <c r="H32" s="79">
        <f>G32*'04.'!C$25/1000</f>
        <v>0</v>
      </c>
      <c r="I32" s="116"/>
      <c r="J32" s="118">
        <f>I32*'04.'!C$12</f>
        <v>0</v>
      </c>
      <c r="K32" s="116"/>
      <c r="L32" s="116"/>
      <c r="M32" s="116"/>
      <c r="N32" s="121"/>
      <c r="O32" s="122"/>
      <c r="P32" s="122"/>
      <c r="Q32" s="1"/>
    </row>
    <row r="33" spans="1:17" ht="16.5" customHeight="1">
      <c r="A33" s="123">
        <v>26</v>
      </c>
      <c r="B33" s="128">
        <v>100</v>
      </c>
      <c r="C33" s="116">
        <v>3</v>
      </c>
      <c r="D33" s="118">
        <f>C33*'04.'!C$5</f>
        <v>62.099999999999994</v>
      </c>
      <c r="E33" s="119"/>
      <c r="F33" s="118">
        <f t="shared" si="0"/>
        <v>0</v>
      </c>
      <c r="G33" s="116"/>
      <c r="H33" s="79">
        <f>G33*'04.'!C$25/1000</f>
        <v>0</v>
      </c>
      <c r="I33" s="116"/>
      <c r="J33" s="118">
        <f>I33*'04.'!C$12</f>
        <v>0</v>
      </c>
      <c r="K33" s="116"/>
      <c r="L33" s="116"/>
      <c r="M33" s="116"/>
      <c r="N33" s="121"/>
      <c r="O33" s="122"/>
      <c r="P33" s="122"/>
      <c r="Q33" s="1"/>
    </row>
    <row r="34" spans="1:17" ht="16.5" customHeight="1">
      <c r="A34" s="123">
        <v>27</v>
      </c>
      <c r="B34" s="128">
        <v>120</v>
      </c>
      <c r="C34" s="116">
        <v>6</v>
      </c>
      <c r="D34" s="118">
        <f>C34*'04.'!C$5</f>
        <v>124.19999999999999</v>
      </c>
      <c r="E34" s="119">
        <v>2700</v>
      </c>
      <c r="F34" s="118">
        <f t="shared" si="0"/>
        <v>9.719999999999999</v>
      </c>
      <c r="G34" s="116"/>
      <c r="H34" s="79">
        <f>G34*'04.'!C$25/1000</f>
        <v>0</v>
      </c>
      <c r="I34" s="116"/>
      <c r="J34" s="118">
        <f>I34*'04.'!C$12</f>
        <v>0</v>
      </c>
      <c r="K34" s="116"/>
      <c r="L34" s="116"/>
      <c r="M34" s="116"/>
      <c r="N34" s="121"/>
      <c r="O34" s="122"/>
      <c r="P34" s="122"/>
      <c r="Q34" s="1"/>
    </row>
    <row r="35" spans="1:17" ht="16.5" customHeight="1">
      <c r="A35" s="116">
        <v>28</v>
      </c>
      <c r="B35" s="128">
        <v>60</v>
      </c>
      <c r="C35" s="116">
        <v>3</v>
      </c>
      <c r="D35" s="118">
        <f>C35*'04.'!C$5</f>
        <v>62.099999999999994</v>
      </c>
      <c r="E35" s="119"/>
      <c r="F35" s="118">
        <f t="shared" si="0"/>
        <v>0</v>
      </c>
      <c r="G35" s="116"/>
      <c r="H35" s="79">
        <f>G35*'04.'!C$25/1000</f>
        <v>0</v>
      </c>
      <c r="I35" s="116"/>
      <c r="J35" s="118">
        <f>I35*'04.'!C$12</f>
        <v>0</v>
      </c>
      <c r="K35" s="116"/>
      <c r="L35" s="116"/>
      <c r="M35" s="116"/>
      <c r="N35" s="121"/>
      <c r="O35" s="122"/>
      <c r="P35" s="122"/>
      <c r="Q35" s="1"/>
    </row>
    <row r="36" spans="1:17" ht="16.5" customHeight="1">
      <c r="A36" s="116">
        <v>29</v>
      </c>
      <c r="B36" s="128">
        <v>130</v>
      </c>
      <c r="C36" s="116">
        <v>5</v>
      </c>
      <c r="D36" s="118">
        <f>C36*'04.'!C$5</f>
        <v>103.5</v>
      </c>
      <c r="E36" s="119">
        <v>6000</v>
      </c>
      <c r="F36" s="118">
        <f t="shared" si="0"/>
        <v>21.599999999999998</v>
      </c>
      <c r="G36" s="116"/>
      <c r="H36" s="79">
        <f>G36*'04.'!C$25/1000</f>
        <v>0</v>
      </c>
      <c r="I36" s="116"/>
      <c r="J36" s="118">
        <f>I36*'04.'!C$12</f>
        <v>0</v>
      </c>
      <c r="K36" s="116"/>
      <c r="L36" s="116"/>
      <c r="M36" s="116"/>
      <c r="N36" s="121"/>
      <c r="O36" s="122"/>
      <c r="P36" s="122"/>
      <c r="Q36" s="1"/>
    </row>
    <row r="37" spans="1:17" ht="16.5" customHeight="1">
      <c r="A37" s="116">
        <v>30</v>
      </c>
      <c r="B37" s="128">
        <v>100</v>
      </c>
      <c r="C37" s="116">
        <v>6</v>
      </c>
      <c r="D37" s="118">
        <f>C37*'04.'!C$5</f>
        <v>124.19999999999999</v>
      </c>
      <c r="E37" s="119">
        <v>5000</v>
      </c>
      <c r="F37" s="118">
        <f t="shared" si="0"/>
        <v>18</v>
      </c>
      <c r="G37" s="116"/>
      <c r="H37" s="79">
        <f>G37*'04.'!C$25/1000</f>
        <v>0</v>
      </c>
      <c r="I37" s="116"/>
      <c r="J37" s="118">
        <f>I37*'04.'!C$12</f>
        <v>0</v>
      </c>
      <c r="K37" s="116"/>
      <c r="L37" s="116"/>
      <c r="M37" s="116"/>
      <c r="N37" s="121"/>
      <c r="O37" s="122"/>
      <c r="P37" s="122"/>
      <c r="Q37" s="1"/>
    </row>
    <row r="38" spans="1:17" ht="16.5" customHeight="1">
      <c r="A38" s="123">
        <v>31</v>
      </c>
      <c r="B38" s="128">
        <v>64</v>
      </c>
      <c r="C38" s="116">
        <v>5</v>
      </c>
      <c r="D38" s="118">
        <f>C38*'04.'!C$5</f>
        <v>103.5</v>
      </c>
      <c r="E38" s="119">
        <v>700</v>
      </c>
      <c r="F38" s="118">
        <f t="shared" si="0"/>
        <v>2.52</v>
      </c>
      <c r="G38" s="116"/>
      <c r="H38" s="79">
        <f>G38*'04.'!C$25/1000</f>
        <v>0</v>
      </c>
      <c r="I38" s="116"/>
      <c r="J38" s="118">
        <f>I38*'04.'!C$12</f>
        <v>0</v>
      </c>
      <c r="K38" s="116"/>
      <c r="L38" s="116"/>
      <c r="M38" s="116"/>
      <c r="N38" s="121"/>
      <c r="O38" s="122"/>
      <c r="P38" s="122"/>
      <c r="Q38" s="1"/>
    </row>
    <row r="39" spans="1:17" ht="16.5" customHeight="1">
      <c r="A39" s="123">
        <v>32</v>
      </c>
      <c r="B39" s="128">
        <v>140</v>
      </c>
      <c r="C39" s="116">
        <v>3</v>
      </c>
      <c r="D39" s="118">
        <f>C39*'04.'!C$5</f>
        <v>62.099999999999994</v>
      </c>
      <c r="E39" s="119">
        <v>2000</v>
      </c>
      <c r="F39" s="118">
        <f t="shared" si="0"/>
        <v>7.2</v>
      </c>
      <c r="G39" s="116"/>
      <c r="H39" s="79">
        <f>G39*'04.'!C$25/1000</f>
        <v>0</v>
      </c>
      <c r="I39" s="116"/>
      <c r="J39" s="118">
        <f>I39*'04.'!C$12</f>
        <v>0</v>
      </c>
      <c r="K39" s="116"/>
      <c r="L39" s="116"/>
      <c r="M39" s="116"/>
      <c r="N39" s="121"/>
      <c r="O39" s="122"/>
      <c r="P39" s="122"/>
      <c r="Q39" s="1"/>
    </row>
    <row r="40" spans="1:17" ht="16.5" customHeight="1">
      <c r="A40" s="123">
        <v>33</v>
      </c>
      <c r="B40" s="128">
        <v>80</v>
      </c>
      <c r="C40" s="116">
        <v>4</v>
      </c>
      <c r="D40" s="118">
        <f>C40*'04.'!C$5</f>
        <v>82.8</v>
      </c>
      <c r="E40" s="119">
        <v>1300</v>
      </c>
      <c r="F40" s="118">
        <f t="shared" si="0"/>
        <v>4.68</v>
      </c>
      <c r="G40" s="116"/>
      <c r="H40" s="79">
        <f>G40*'04.'!C$25/1000</f>
        <v>0</v>
      </c>
      <c r="I40" s="116"/>
      <c r="J40" s="118">
        <f>I40*'04.'!C$12</f>
        <v>0</v>
      </c>
      <c r="K40" s="116"/>
      <c r="L40" s="116"/>
      <c r="M40" s="116"/>
      <c r="N40" s="121"/>
      <c r="O40" s="122"/>
      <c r="P40" s="122"/>
      <c r="Q40" s="1"/>
    </row>
    <row r="41" spans="1:17" ht="16.5" customHeight="1">
      <c r="A41" s="123">
        <v>34</v>
      </c>
      <c r="B41" s="128">
        <v>60</v>
      </c>
      <c r="C41" s="116">
        <v>3</v>
      </c>
      <c r="D41" s="118">
        <f>C41*'04.'!C$5</f>
        <v>62.099999999999994</v>
      </c>
      <c r="E41" s="119">
        <v>700</v>
      </c>
      <c r="F41" s="118">
        <f t="shared" si="0"/>
        <v>2.52</v>
      </c>
      <c r="G41" s="116"/>
      <c r="H41" s="79">
        <f>G41*'04.'!C$25/1000</f>
        <v>0</v>
      </c>
      <c r="I41" s="116"/>
      <c r="J41" s="118">
        <f>I41*'04.'!C$12</f>
        <v>0</v>
      </c>
      <c r="K41" s="116"/>
      <c r="L41" s="116"/>
      <c r="M41" s="116"/>
      <c r="N41" s="121"/>
      <c r="O41" s="122"/>
      <c r="P41" s="122"/>
      <c r="Q41" s="1"/>
    </row>
    <row r="42" spans="1:17" ht="16.5" customHeight="1">
      <c r="A42" s="123">
        <v>35</v>
      </c>
      <c r="B42" s="128">
        <v>100</v>
      </c>
      <c r="C42" s="116">
        <v>3</v>
      </c>
      <c r="D42" s="118">
        <f>C42*'04.'!C$5</f>
        <v>62.099999999999994</v>
      </c>
      <c r="E42" s="119"/>
      <c r="F42" s="118">
        <f t="shared" si="0"/>
        <v>0</v>
      </c>
      <c r="G42" s="116"/>
      <c r="H42" s="79">
        <f>G42*'04.'!C$25/1000</f>
        <v>0</v>
      </c>
      <c r="I42" s="116"/>
      <c r="J42" s="118">
        <f>I42*'04.'!C$12</f>
        <v>0</v>
      </c>
      <c r="K42" s="116"/>
      <c r="L42" s="116"/>
      <c r="M42" s="116"/>
      <c r="N42" s="121"/>
      <c r="O42" s="122"/>
      <c r="P42" s="122"/>
      <c r="Q42" s="1"/>
    </row>
    <row r="43" spans="1:17" ht="16.5" customHeight="1">
      <c r="A43" s="123">
        <v>36</v>
      </c>
      <c r="B43" s="128">
        <v>70</v>
      </c>
      <c r="C43" s="116">
        <v>3</v>
      </c>
      <c r="D43" s="118">
        <f>C43*'04.'!C$5</f>
        <v>62.099999999999994</v>
      </c>
      <c r="E43" s="119">
        <v>320</v>
      </c>
      <c r="F43" s="118">
        <f t="shared" si="0"/>
        <v>1.152</v>
      </c>
      <c r="G43" s="116"/>
      <c r="H43" s="79">
        <f>G43*'04.'!C$25/1000</f>
        <v>0</v>
      </c>
      <c r="I43" s="116"/>
      <c r="J43" s="118">
        <f>I43*'04.'!C$12</f>
        <v>0</v>
      </c>
      <c r="K43" s="116"/>
      <c r="L43" s="116"/>
      <c r="M43" s="116"/>
      <c r="N43" s="121"/>
      <c r="O43" s="122"/>
      <c r="P43" s="122"/>
      <c r="Q43" s="1"/>
    </row>
    <row r="44" spans="1:17" ht="16.5" customHeight="1">
      <c r="A44" s="116">
        <v>37</v>
      </c>
      <c r="B44" s="128">
        <v>60</v>
      </c>
      <c r="C44" s="116">
        <v>5</v>
      </c>
      <c r="D44" s="118">
        <f>C44*'04.'!C$5</f>
        <v>103.5</v>
      </c>
      <c r="E44" s="119">
        <v>3000</v>
      </c>
      <c r="F44" s="118">
        <f t="shared" si="0"/>
        <v>10.799999999999999</v>
      </c>
      <c r="G44" s="116"/>
      <c r="H44" s="79">
        <f>G44*'04.'!C$25/1000</f>
        <v>0</v>
      </c>
      <c r="I44" s="116"/>
      <c r="J44" s="118">
        <f>I44*'04.'!C$12</f>
        <v>0</v>
      </c>
      <c r="K44" s="116"/>
      <c r="L44" s="116"/>
      <c r="M44" s="116"/>
      <c r="N44" s="121"/>
      <c r="O44" s="122"/>
      <c r="P44" s="122"/>
      <c r="Q44" s="1"/>
    </row>
    <row r="45" spans="1:17" ht="16.5" customHeight="1">
      <c r="A45" s="116">
        <v>38</v>
      </c>
      <c r="B45" s="128">
        <v>80</v>
      </c>
      <c r="C45" s="116">
        <v>4</v>
      </c>
      <c r="D45" s="118">
        <f>C45*'04.'!C$5</f>
        <v>82.8</v>
      </c>
      <c r="E45" s="119"/>
      <c r="F45" s="118">
        <f t="shared" si="0"/>
        <v>0</v>
      </c>
      <c r="G45" s="116"/>
      <c r="H45" s="79">
        <f>G45*'04.'!C$25/1000</f>
        <v>0</v>
      </c>
      <c r="I45" s="116"/>
      <c r="J45" s="118">
        <f>I45*'04.'!C$12</f>
        <v>0</v>
      </c>
      <c r="K45" s="116"/>
      <c r="L45" s="116"/>
      <c r="M45" s="116"/>
      <c r="N45" s="121"/>
      <c r="O45" s="122"/>
      <c r="P45" s="122"/>
      <c r="Q45" s="1"/>
    </row>
    <row r="46" spans="1:17" ht="16.5" customHeight="1">
      <c r="A46" s="116">
        <v>39</v>
      </c>
      <c r="B46" s="128">
        <v>70</v>
      </c>
      <c r="C46" s="116">
        <v>1</v>
      </c>
      <c r="D46" s="118">
        <f>C46*'04.'!C$5</f>
        <v>20.7</v>
      </c>
      <c r="E46" s="119">
        <v>2400</v>
      </c>
      <c r="F46" s="118">
        <f t="shared" si="0"/>
        <v>8.64</v>
      </c>
      <c r="G46" s="116"/>
      <c r="H46" s="79">
        <f>G46*'04.'!C$25/1000</f>
        <v>0</v>
      </c>
      <c r="I46" s="116"/>
      <c r="J46" s="118">
        <f>I46*'04.'!C$12</f>
        <v>0</v>
      </c>
      <c r="K46" s="116"/>
      <c r="L46" s="116"/>
      <c r="M46" s="116"/>
      <c r="N46" s="121"/>
      <c r="O46" s="122"/>
      <c r="P46" s="122"/>
      <c r="Q46" s="1"/>
    </row>
    <row r="47" spans="1:17" ht="16.5" customHeight="1">
      <c r="A47" s="123">
        <v>40</v>
      </c>
      <c r="B47" s="128">
        <v>90</v>
      </c>
      <c r="C47" s="116">
        <v>5</v>
      </c>
      <c r="D47" s="118">
        <f>C47*'04.'!C$5</f>
        <v>103.5</v>
      </c>
      <c r="E47" s="119"/>
      <c r="F47" s="118">
        <f t="shared" si="0"/>
        <v>0</v>
      </c>
      <c r="G47" s="116"/>
      <c r="H47" s="79">
        <f>G47*'04.'!C$25/1000</f>
        <v>0</v>
      </c>
      <c r="I47" s="116"/>
      <c r="J47" s="118">
        <f>I47*'04.'!C$12</f>
        <v>0</v>
      </c>
      <c r="K47" s="116"/>
      <c r="L47" s="116"/>
      <c r="M47" s="116"/>
      <c r="N47" s="121"/>
      <c r="O47" s="122"/>
      <c r="P47" s="122"/>
      <c r="Q47" s="1"/>
    </row>
    <row r="48" spans="1:17" ht="16.5" customHeight="1">
      <c r="A48" s="123">
        <v>41</v>
      </c>
      <c r="B48" s="128">
        <v>100</v>
      </c>
      <c r="C48" s="116"/>
      <c r="D48" s="118">
        <f>C48*'04.'!C$5</f>
        <v>0</v>
      </c>
      <c r="E48" s="119">
        <v>720</v>
      </c>
      <c r="F48" s="118">
        <f t="shared" si="0"/>
        <v>2.592</v>
      </c>
      <c r="G48" s="116"/>
      <c r="H48" s="79">
        <f>G48*'04.'!C$25/1000</f>
        <v>0</v>
      </c>
      <c r="I48" s="116"/>
      <c r="J48" s="118">
        <f>I48*'04.'!C$12</f>
        <v>0</v>
      </c>
      <c r="K48" s="116"/>
      <c r="L48" s="116"/>
      <c r="M48" s="116"/>
      <c r="N48" s="121"/>
      <c r="O48" s="122"/>
      <c r="P48" s="122"/>
      <c r="Q48" s="1"/>
    </row>
    <row r="49" spans="1:17" ht="16.5" customHeight="1">
      <c r="A49" s="123">
        <v>42</v>
      </c>
      <c r="B49" s="128">
        <v>40</v>
      </c>
      <c r="C49" s="116"/>
      <c r="D49" s="118">
        <f>C49*'04.'!C$5</f>
        <v>0</v>
      </c>
      <c r="E49" s="119">
        <v>1403</v>
      </c>
      <c r="F49" s="118">
        <f t="shared" si="0"/>
        <v>5.0508</v>
      </c>
      <c r="G49" s="116"/>
      <c r="H49" s="79">
        <f>G49*'04.'!C$25/1000</f>
        <v>0</v>
      </c>
      <c r="I49" s="116"/>
      <c r="J49" s="118">
        <f>I49*'04.'!C$12</f>
        <v>0</v>
      </c>
      <c r="K49" s="116"/>
      <c r="L49" s="116"/>
      <c r="M49" s="116"/>
      <c r="N49" s="121"/>
      <c r="O49" s="122"/>
      <c r="P49" s="122"/>
      <c r="Q49" s="1"/>
    </row>
    <row r="50" spans="1:17" ht="16.5" customHeight="1">
      <c r="A50" s="123">
        <v>43</v>
      </c>
      <c r="B50" s="128">
        <v>60</v>
      </c>
      <c r="C50" s="116">
        <v>3</v>
      </c>
      <c r="D50" s="118">
        <f>C50*'04.'!C$5</f>
        <v>62.099999999999994</v>
      </c>
      <c r="E50" s="119">
        <v>2820</v>
      </c>
      <c r="F50" s="118">
        <f t="shared" si="0"/>
        <v>10.152</v>
      </c>
      <c r="G50" s="116"/>
      <c r="H50" s="79">
        <f>G50*'04.'!C$25/1000</f>
        <v>0</v>
      </c>
      <c r="I50" s="116"/>
      <c r="J50" s="118">
        <f>I50*'04.'!C$12</f>
        <v>0</v>
      </c>
      <c r="K50" s="116"/>
      <c r="L50" s="116"/>
      <c r="M50" s="116"/>
      <c r="N50" s="121"/>
      <c r="O50" s="122"/>
      <c r="P50" s="122"/>
      <c r="Q50" s="1"/>
    </row>
    <row r="51" spans="1:17" ht="16.5" customHeight="1">
      <c r="A51" s="123">
        <v>44</v>
      </c>
      <c r="B51" s="128">
        <v>150</v>
      </c>
      <c r="C51" s="116">
        <v>6</v>
      </c>
      <c r="D51" s="118">
        <f>C51*'04.'!C$5</f>
        <v>124.19999999999999</v>
      </c>
      <c r="E51" s="119"/>
      <c r="F51" s="118">
        <f t="shared" si="0"/>
        <v>0</v>
      </c>
      <c r="G51" s="116"/>
      <c r="H51" s="79">
        <f>G51*'04.'!C$25/1000</f>
        <v>0</v>
      </c>
      <c r="I51" s="116"/>
      <c r="J51" s="118">
        <f>I51*'04.'!C$12</f>
        <v>0</v>
      </c>
      <c r="K51" s="116"/>
      <c r="L51" s="116"/>
      <c r="M51" s="116"/>
      <c r="N51" s="121"/>
      <c r="O51" s="122"/>
      <c r="P51" s="122"/>
      <c r="Q51" s="1"/>
    </row>
    <row r="52" spans="1:17" ht="16.5" customHeight="1">
      <c r="A52" s="123">
        <v>45</v>
      </c>
      <c r="B52" s="128">
        <v>100</v>
      </c>
      <c r="C52" s="116">
        <v>6</v>
      </c>
      <c r="D52" s="118">
        <f>C52*'04.'!C$5</f>
        <v>124.19999999999999</v>
      </c>
      <c r="E52" s="119"/>
      <c r="F52" s="118">
        <f t="shared" si="0"/>
        <v>0</v>
      </c>
      <c r="G52" s="116"/>
      <c r="H52" s="79">
        <f>G52*'04.'!C$25/1000</f>
        <v>0</v>
      </c>
      <c r="I52" s="116"/>
      <c r="J52" s="118">
        <f>I52*'04.'!C$12</f>
        <v>0</v>
      </c>
      <c r="K52" s="116"/>
      <c r="L52" s="116"/>
      <c r="M52" s="116"/>
      <c r="N52" s="121"/>
      <c r="O52" s="122"/>
      <c r="P52" s="122"/>
      <c r="Q52" s="1"/>
    </row>
    <row r="53" spans="1:17" ht="16.5" customHeight="1">
      <c r="A53" s="116">
        <v>46</v>
      </c>
      <c r="B53" s="128">
        <v>170</v>
      </c>
      <c r="C53" s="116">
        <v>4</v>
      </c>
      <c r="D53" s="118">
        <f>C53*'04.'!C$5</f>
        <v>82.8</v>
      </c>
      <c r="E53" s="119">
        <v>1900</v>
      </c>
      <c r="F53" s="118">
        <f t="shared" si="0"/>
        <v>6.84</v>
      </c>
      <c r="G53" s="116"/>
      <c r="H53" s="79">
        <f>G53*'04.'!C$25/1000</f>
        <v>0</v>
      </c>
      <c r="I53" s="116"/>
      <c r="J53" s="118">
        <f>I53*'04.'!C$12</f>
        <v>0</v>
      </c>
      <c r="K53" s="116"/>
      <c r="L53" s="116"/>
      <c r="M53" s="116"/>
      <c r="N53" s="121"/>
      <c r="O53" s="122"/>
      <c r="P53" s="122"/>
      <c r="Q53" s="1"/>
    </row>
    <row r="54" spans="1:17" ht="16.5" customHeight="1">
      <c r="A54" s="116">
        <v>47</v>
      </c>
      <c r="B54" s="128">
        <v>50</v>
      </c>
      <c r="C54" s="116"/>
      <c r="D54" s="118">
        <f>C54*'04.'!C$5</f>
        <v>0</v>
      </c>
      <c r="E54" s="119">
        <v>1000</v>
      </c>
      <c r="F54" s="118">
        <f t="shared" si="0"/>
        <v>3.6</v>
      </c>
      <c r="G54" s="116"/>
      <c r="H54" s="79">
        <f>G54*'04.'!C$25/1000</f>
        <v>0</v>
      </c>
      <c r="I54" s="116"/>
      <c r="J54" s="118">
        <f>I54*'04.'!C$12</f>
        <v>0</v>
      </c>
      <c r="K54" s="116"/>
      <c r="L54" s="116"/>
      <c r="M54" s="116"/>
      <c r="N54" s="121"/>
      <c r="O54" s="122"/>
      <c r="P54" s="122"/>
      <c r="Q54" s="1"/>
    </row>
    <row r="55" spans="1:17" ht="16.5" customHeight="1">
      <c r="A55" s="116">
        <v>48</v>
      </c>
      <c r="B55" s="128">
        <v>80</v>
      </c>
      <c r="C55" s="116">
        <v>6</v>
      </c>
      <c r="D55" s="118">
        <f>C55*'04.'!C$5</f>
        <v>124.19999999999999</v>
      </c>
      <c r="E55" s="119">
        <v>3250</v>
      </c>
      <c r="F55" s="118">
        <f t="shared" si="0"/>
        <v>11.7</v>
      </c>
      <c r="G55" s="116"/>
      <c r="H55" s="79">
        <f>G55*'04.'!C$25/1000</f>
        <v>0</v>
      </c>
      <c r="I55" s="116"/>
      <c r="J55" s="118">
        <f>I55*'04.'!C$12</f>
        <v>0</v>
      </c>
      <c r="K55" s="116"/>
      <c r="L55" s="116"/>
      <c r="M55" s="116"/>
      <c r="N55" s="121"/>
      <c r="O55" s="122"/>
      <c r="P55" s="122"/>
      <c r="Q55" s="1"/>
    </row>
    <row r="56" spans="1:17" ht="16.5" customHeight="1">
      <c r="A56" s="123">
        <v>49</v>
      </c>
      <c r="B56" s="128">
        <v>100</v>
      </c>
      <c r="C56" s="116">
        <v>1.2</v>
      </c>
      <c r="D56" s="118">
        <f>C56*'04.'!C$5</f>
        <v>24.84</v>
      </c>
      <c r="E56" s="119">
        <v>200</v>
      </c>
      <c r="F56" s="118">
        <f t="shared" si="0"/>
        <v>0.72</v>
      </c>
      <c r="G56" s="116"/>
      <c r="H56" s="79">
        <f>G56*'04.'!C$25/1000</f>
        <v>0</v>
      </c>
      <c r="I56" s="116"/>
      <c r="J56" s="118">
        <f>I56*'04.'!C$12</f>
        <v>0</v>
      </c>
      <c r="K56" s="116"/>
      <c r="L56" s="116"/>
      <c r="M56" s="116"/>
      <c r="N56" s="121"/>
      <c r="O56" s="122"/>
      <c r="P56" s="122"/>
      <c r="Q56" s="1"/>
    </row>
    <row r="57" spans="1:17" ht="16.5" customHeight="1">
      <c r="A57" s="123">
        <v>50</v>
      </c>
      <c r="B57" s="128">
        <v>110</v>
      </c>
      <c r="C57" s="116">
        <v>6</v>
      </c>
      <c r="D57" s="118">
        <f>C57*'04.'!C$5</f>
        <v>124.19999999999999</v>
      </c>
      <c r="E57" s="119"/>
      <c r="F57" s="118">
        <f t="shared" si="0"/>
        <v>0</v>
      </c>
      <c r="G57" s="116"/>
      <c r="H57" s="79">
        <f>G57*'04.'!C$25/1000</f>
        <v>0</v>
      </c>
      <c r="I57" s="116"/>
      <c r="J57" s="118">
        <f>I57*'04.'!C$12</f>
        <v>0</v>
      </c>
      <c r="K57" s="116"/>
      <c r="L57" s="116"/>
      <c r="M57" s="116"/>
      <c r="N57" s="121"/>
      <c r="O57" s="122"/>
      <c r="P57" s="122"/>
      <c r="Q57" s="1"/>
    </row>
    <row r="58" spans="1:17" ht="16.5" customHeight="1">
      <c r="A58" s="123">
        <v>51</v>
      </c>
      <c r="B58" s="128">
        <v>80</v>
      </c>
      <c r="C58" s="116"/>
      <c r="D58" s="118">
        <f>C58*'04.'!C$5</f>
        <v>0</v>
      </c>
      <c r="E58" s="119">
        <v>1710</v>
      </c>
      <c r="F58" s="118">
        <f t="shared" si="0"/>
        <v>6.156</v>
      </c>
      <c r="G58" s="116"/>
      <c r="H58" s="79">
        <f>G58*'04.'!C$25/1000</f>
        <v>0</v>
      </c>
      <c r="I58" s="116"/>
      <c r="J58" s="118">
        <f>I58*'04.'!C$12</f>
        <v>0</v>
      </c>
      <c r="K58" s="116"/>
      <c r="L58" s="116"/>
      <c r="M58" s="116"/>
      <c r="N58" s="121"/>
      <c r="O58" s="122"/>
      <c r="P58" s="122"/>
      <c r="Q58" s="1"/>
    </row>
    <row r="59" spans="1:17" ht="16.5" customHeight="1">
      <c r="A59" s="123">
        <v>52</v>
      </c>
      <c r="B59" s="128">
        <v>200</v>
      </c>
      <c r="C59" s="116">
        <v>4</v>
      </c>
      <c r="D59" s="118">
        <f>C59*'04.'!C$5</f>
        <v>82.8</v>
      </c>
      <c r="E59" s="119">
        <v>3000</v>
      </c>
      <c r="F59" s="118">
        <f t="shared" si="0"/>
        <v>10.799999999999999</v>
      </c>
      <c r="G59" s="116"/>
      <c r="H59" s="79">
        <f>G59*'04.'!C$25/1000</f>
        <v>0</v>
      </c>
      <c r="I59" s="116"/>
      <c r="J59" s="118">
        <f>I59*'04.'!C$12</f>
        <v>0</v>
      </c>
      <c r="K59" s="116"/>
      <c r="L59" s="116"/>
      <c r="M59" s="116"/>
      <c r="N59" s="121"/>
      <c r="O59" s="122"/>
      <c r="P59" s="122"/>
      <c r="Q59" s="1"/>
    </row>
    <row r="60" spans="1:17" ht="16.5" customHeight="1">
      <c r="A60" s="123">
        <v>53</v>
      </c>
      <c r="B60" s="128">
        <v>45</v>
      </c>
      <c r="C60" s="116">
        <v>2.5</v>
      </c>
      <c r="D60" s="118">
        <f>C60*'04.'!C$5</f>
        <v>51.75</v>
      </c>
      <c r="E60" s="119">
        <v>500</v>
      </c>
      <c r="F60" s="118">
        <f t="shared" si="0"/>
        <v>1.8</v>
      </c>
      <c r="G60" s="116"/>
      <c r="H60" s="79">
        <f>G60*'04.'!C$25/1000</f>
        <v>0</v>
      </c>
      <c r="I60" s="116"/>
      <c r="J60" s="118">
        <f>I60*'04.'!C$12</f>
        <v>0</v>
      </c>
      <c r="K60" s="116"/>
      <c r="L60" s="116"/>
      <c r="M60" s="116"/>
      <c r="N60" s="121"/>
      <c r="O60" s="122"/>
      <c r="P60" s="122"/>
      <c r="Q60" s="1"/>
    </row>
    <row r="61" spans="1:17" ht="16.5" customHeight="1">
      <c r="A61" s="123">
        <v>54</v>
      </c>
      <c r="B61" s="128">
        <v>160</v>
      </c>
      <c r="C61" s="116">
        <v>5</v>
      </c>
      <c r="D61" s="118">
        <f>C61*'04.'!C$5</f>
        <v>103.5</v>
      </c>
      <c r="E61" s="119"/>
      <c r="F61" s="118">
        <f t="shared" si="0"/>
        <v>0</v>
      </c>
      <c r="G61" s="116"/>
      <c r="H61" s="79">
        <f>G61*'04.'!C$25/1000</f>
        <v>0</v>
      </c>
      <c r="I61" s="116"/>
      <c r="J61" s="118">
        <f>I61*'04.'!C$12</f>
        <v>0</v>
      </c>
      <c r="K61" s="116"/>
      <c r="L61" s="116"/>
      <c r="M61" s="116"/>
      <c r="N61" s="121"/>
      <c r="O61" s="122"/>
      <c r="P61" s="122"/>
      <c r="Q61" s="1"/>
    </row>
    <row r="62" spans="1:17" ht="16.5" customHeight="1">
      <c r="A62" s="116">
        <v>55</v>
      </c>
      <c r="B62" s="128">
        <v>150</v>
      </c>
      <c r="C62" s="116">
        <v>8</v>
      </c>
      <c r="D62" s="118">
        <f>C62*'04.'!C$5</f>
        <v>165.6</v>
      </c>
      <c r="E62" s="119">
        <v>2500</v>
      </c>
      <c r="F62" s="118">
        <f t="shared" si="0"/>
        <v>9</v>
      </c>
      <c r="G62" s="116"/>
      <c r="H62" s="79">
        <f>G62*'04.'!C$25/1000</f>
        <v>0</v>
      </c>
      <c r="I62" s="116"/>
      <c r="J62" s="118">
        <f>I62*'04.'!C$12</f>
        <v>0</v>
      </c>
      <c r="K62" s="116"/>
      <c r="L62" s="116"/>
      <c r="M62" s="116"/>
      <c r="N62" s="121"/>
      <c r="O62" s="122"/>
      <c r="P62" s="122"/>
      <c r="Q62" s="1"/>
    </row>
    <row r="63" spans="1:17" ht="16.5" customHeight="1">
      <c r="A63" s="116">
        <v>56</v>
      </c>
      <c r="B63" s="128">
        <v>120</v>
      </c>
      <c r="C63" s="116">
        <v>2.5</v>
      </c>
      <c r="D63" s="118">
        <f>C63*'04.'!C$5</f>
        <v>51.75</v>
      </c>
      <c r="E63" s="119">
        <v>4000</v>
      </c>
      <c r="F63" s="118">
        <f t="shared" si="0"/>
        <v>14.4</v>
      </c>
      <c r="G63" s="116"/>
      <c r="H63" s="79">
        <f>G63*'04.'!C$25/1000</f>
        <v>0</v>
      </c>
      <c r="I63" s="116"/>
      <c r="J63" s="118">
        <f>I63*'04.'!C$12</f>
        <v>0</v>
      </c>
      <c r="K63" s="116"/>
      <c r="L63" s="116"/>
      <c r="M63" s="116"/>
      <c r="N63" s="121"/>
      <c r="O63" s="122"/>
      <c r="P63" s="122"/>
      <c r="Q63" s="1"/>
    </row>
    <row r="64" spans="1:17" ht="16.5" customHeight="1">
      <c r="A64" s="116">
        <v>57</v>
      </c>
      <c r="B64" s="128">
        <v>200</v>
      </c>
      <c r="C64" s="116">
        <v>6</v>
      </c>
      <c r="D64" s="118">
        <f>C64*'04.'!C$5</f>
        <v>124.19999999999999</v>
      </c>
      <c r="E64" s="119">
        <v>3000</v>
      </c>
      <c r="F64" s="118">
        <f t="shared" si="0"/>
        <v>10.799999999999999</v>
      </c>
      <c r="G64" s="116"/>
      <c r="H64" s="79">
        <f>G64*'04.'!C$25/1000</f>
        <v>0</v>
      </c>
      <c r="I64" s="116"/>
      <c r="J64" s="118">
        <f>I64*'04.'!C$12</f>
        <v>0</v>
      </c>
      <c r="K64" s="116"/>
      <c r="L64" s="116"/>
      <c r="M64" s="116"/>
      <c r="N64" s="121"/>
      <c r="O64" s="122"/>
      <c r="P64" s="122"/>
      <c r="Q64" s="1"/>
    </row>
    <row r="65" spans="1:17" ht="16.5" customHeight="1">
      <c r="A65" s="123">
        <v>58</v>
      </c>
      <c r="B65" s="128">
        <v>120</v>
      </c>
      <c r="C65" s="116">
        <v>5</v>
      </c>
      <c r="D65" s="118">
        <f>C65*'04.'!C$5</f>
        <v>103.5</v>
      </c>
      <c r="E65" s="119">
        <v>4500</v>
      </c>
      <c r="F65" s="118">
        <f t="shared" si="0"/>
        <v>16.2</v>
      </c>
      <c r="G65" s="116"/>
      <c r="H65" s="79">
        <f>G65*'04.'!C$25/1000</f>
        <v>0</v>
      </c>
      <c r="I65" s="116"/>
      <c r="J65" s="118">
        <f>I65*'04.'!C$12</f>
        <v>0</v>
      </c>
      <c r="K65" s="116"/>
      <c r="L65" s="116"/>
      <c r="M65" s="116"/>
      <c r="N65" s="121"/>
      <c r="O65" s="122"/>
      <c r="P65" s="122"/>
      <c r="Q65" s="1"/>
    </row>
    <row r="66" spans="1:17" ht="16.5" customHeight="1">
      <c r="A66" s="123">
        <v>59</v>
      </c>
      <c r="B66" s="128">
        <v>57</v>
      </c>
      <c r="C66" s="116">
        <v>2.5</v>
      </c>
      <c r="D66" s="118">
        <f>C66*'04.'!C$5</f>
        <v>51.75</v>
      </c>
      <c r="E66" s="119">
        <v>1200</v>
      </c>
      <c r="F66" s="118">
        <f t="shared" si="0"/>
        <v>4.32</v>
      </c>
      <c r="G66" s="116"/>
      <c r="H66" s="79">
        <f>G66*'04.'!C$25/1000</f>
        <v>0</v>
      </c>
      <c r="I66" s="116"/>
      <c r="J66" s="118">
        <f>I66*'04.'!C$12</f>
        <v>0</v>
      </c>
      <c r="K66" s="116"/>
      <c r="L66" s="116"/>
      <c r="M66" s="116"/>
      <c r="N66" s="121"/>
      <c r="O66" s="122"/>
      <c r="P66" s="122"/>
      <c r="Q66" s="1"/>
    </row>
    <row r="67" spans="1:17" ht="16.5" customHeight="1">
      <c r="A67" s="123">
        <v>60</v>
      </c>
      <c r="B67" s="128">
        <v>160</v>
      </c>
      <c r="C67" s="116">
        <v>4</v>
      </c>
      <c r="D67" s="118">
        <f>C67*'04.'!C$5</f>
        <v>82.8</v>
      </c>
      <c r="E67" s="119">
        <v>400</v>
      </c>
      <c r="F67" s="118">
        <f t="shared" si="0"/>
        <v>1.44</v>
      </c>
      <c r="G67" s="116"/>
      <c r="H67" s="79">
        <f>G67*'04.'!C$25/1000</f>
        <v>0</v>
      </c>
      <c r="I67" s="116"/>
      <c r="J67" s="118">
        <f>I67*'04.'!C$12</f>
        <v>0</v>
      </c>
      <c r="K67" s="116"/>
      <c r="L67" s="116"/>
      <c r="M67" s="116"/>
      <c r="N67" s="121"/>
      <c r="O67" s="122"/>
      <c r="P67" s="122"/>
      <c r="Q67" s="1"/>
    </row>
    <row r="68" spans="1:17" ht="16.5" customHeight="1">
      <c r="A68" s="123">
        <v>61</v>
      </c>
      <c r="B68" s="128">
        <v>100</v>
      </c>
      <c r="C68" s="116"/>
      <c r="D68" s="118">
        <f>C68*'04.'!C$5</f>
        <v>0</v>
      </c>
      <c r="E68" s="119">
        <v>3000</v>
      </c>
      <c r="F68" s="118">
        <f t="shared" si="0"/>
        <v>10.799999999999999</v>
      </c>
      <c r="G68" s="116"/>
      <c r="H68" s="79">
        <f>G68*'04.'!C$25/1000</f>
        <v>0</v>
      </c>
      <c r="I68" s="116"/>
      <c r="J68" s="118">
        <f>I68*'04.'!C$12</f>
        <v>0</v>
      </c>
      <c r="K68" s="116"/>
      <c r="L68" s="116"/>
      <c r="M68" s="116"/>
      <c r="N68" s="121"/>
      <c r="O68" s="122"/>
      <c r="P68" s="122"/>
      <c r="Q68" s="1"/>
    </row>
    <row r="69" spans="1:17" ht="16.5" customHeight="1">
      <c r="A69" s="123">
        <v>62</v>
      </c>
      <c r="B69" s="128">
        <v>160</v>
      </c>
      <c r="C69" s="116">
        <v>3</v>
      </c>
      <c r="D69" s="118">
        <f>C69*'04.'!C$5</f>
        <v>62.099999999999994</v>
      </c>
      <c r="E69" s="119">
        <v>2500</v>
      </c>
      <c r="F69" s="118">
        <f t="shared" si="0"/>
        <v>9</v>
      </c>
      <c r="G69" s="116"/>
      <c r="H69" s="79">
        <f>G69*'04.'!C$25/1000</f>
        <v>0</v>
      </c>
      <c r="I69" s="116"/>
      <c r="J69" s="118">
        <f>I69*'04.'!C$12</f>
        <v>0</v>
      </c>
      <c r="K69" s="116"/>
      <c r="L69" s="116"/>
      <c r="M69" s="116"/>
      <c r="N69" s="121"/>
      <c r="O69" s="122"/>
      <c r="P69" s="122"/>
      <c r="Q69" s="1"/>
    </row>
    <row r="70" spans="1:17" ht="16.5" customHeight="1">
      <c r="A70" s="123">
        <v>63</v>
      </c>
      <c r="B70" s="128">
        <v>120</v>
      </c>
      <c r="C70" s="116">
        <v>6</v>
      </c>
      <c r="D70" s="118">
        <f>C70*'04.'!C$5</f>
        <v>124.19999999999999</v>
      </c>
      <c r="E70" s="119">
        <v>4000</v>
      </c>
      <c r="F70" s="118">
        <f t="shared" si="0"/>
        <v>14.4</v>
      </c>
      <c r="G70" s="116"/>
      <c r="H70" s="79">
        <f>G70*'04.'!C$25/1000</f>
        <v>0</v>
      </c>
      <c r="I70" s="116"/>
      <c r="J70" s="118">
        <f>I70*'04.'!C$12</f>
        <v>0</v>
      </c>
      <c r="K70" s="116"/>
      <c r="L70" s="116"/>
      <c r="M70" s="116"/>
      <c r="N70" s="121"/>
      <c r="O70" s="122"/>
      <c r="P70" s="122"/>
      <c r="Q70" s="1"/>
    </row>
    <row r="71" spans="1:17" ht="16.5" customHeight="1">
      <c r="A71" s="116">
        <v>64</v>
      </c>
      <c r="B71" s="128">
        <v>10</v>
      </c>
      <c r="C71" s="116">
        <v>6</v>
      </c>
      <c r="D71" s="118">
        <f>C71*'04.'!C$5</f>
        <v>124.19999999999999</v>
      </c>
      <c r="E71" s="119">
        <v>1800</v>
      </c>
      <c r="F71" s="118">
        <f t="shared" si="0"/>
        <v>6.4799999999999995</v>
      </c>
      <c r="G71" s="116"/>
      <c r="H71" s="79">
        <f>G71*'04.'!C$25/1000</f>
        <v>0</v>
      </c>
      <c r="I71" s="116"/>
      <c r="J71" s="118">
        <f>I71*'04.'!C$12</f>
        <v>0</v>
      </c>
      <c r="K71" s="116"/>
      <c r="L71" s="116"/>
      <c r="M71" s="116"/>
      <c r="N71" s="121"/>
      <c r="O71" s="122"/>
      <c r="P71" s="122"/>
      <c r="Q71" s="1"/>
    </row>
    <row r="72" spans="1:17" ht="16.5" customHeight="1">
      <c r="A72" s="116">
        <v>65</v>
      </c>
      <c r="B72" s="128">
        <v>80</v>
      </c>
      <c r="C72" s="116">
        <v>6</v>
      </c>
      <c r="D72" s="118">
        <f>C72*'04.'!C$5</f>
        <v>124.19999999999999</v>
      </c>
      <c r="E72" s="119">
        <v>4500</v>
      </c>
      <c r="F72" s="118">
        <f t="shared" si="0"/>
        <v>16.2</v>
      </c>
      <c r="G72" s="116"/>
      <c r="H72" s="79">
        <f>G72*'04.'!C$25/1000</f>
        <v>0</v>
      </c>
      <c r="I72" s="116"/>
      <c r="J72" s="118">
        <f>I72*'04.'!C$12</f>
        <v>0</v>
      </c>
      <c r="K72" s="116"/>
      <c r="L72" s="116"/>
      <c r="M72" s="116"/>
      <c r="N72" s="121"/>
      <c r="O72" s="122"/>
      <c r="P72" s="122"/>
      <c r="Q72" s="1"/>
    </row>
    <row r="73" spans="1:17" ht="16.5" customHeight="1">
      <c r="A73" s="116">
        <v>66</v>
      </c>
      <c r="B73" s="128">
        <v>120</v>
      </c>
      <c r="C73" s="116">
        <v>4</v>
      </c>
      <c r="D73" s="118">
        <f>C73*'04.'!C$5</f>
        <v>82.8</v>
      </c>
      <c r="E73" s="119">
        <v>3120</v>
      </c>
      <c r="F73" s="118">
        <f aca="true" t="shared" si="1" ref="F73:F136">E73*0.0036</f>
        <v>11.232</v>
      </c>
      <c r="G73" s="116"/>
      <c r="H73" s="79">
        <f>G73*'04.'!C$25/1000</f>
        <v>0</v>
      </c>
      <c r="I73" s="116"/>
      <c r="J73" s="118">
        <f>I73*'04.'!C$12</f>
        <v>0</v>
      </c>
      <c r="K73" s="116"/>
      <c r="L73" s="116"/>
      <c r="M73" s="116"/>
      <c r="N73" s="121"/>
      <c r="O73" s="122"/>
      <c r="P73" s="122"/>
      <c r="Q73" s="1"/>
    </row>
    <row r="74" spans="1:17" ht="16.5" customHeight="1">
      <c r="A74" s="123">
        <v>67</v>
      </c>
      <c r="B74" s="128">
        <v>140</v>
      </c>
      <c r="C74" s="116">
        <v>5</v>
      </c>
      <c r="D74" s="118">
        <f>C74*'04.'!C$5</f>
        <v>103.5</v>
      </c>
      <c r="E74" s="119">
        <v>3000</v>
      </c>
      <c r="F74" s="118">
        <f t="shared" si="1"/>
        <v>10.799999999999999</v>
      </c>
      <c r="G74" s="116"/>
      <c r="H74" s="79">
        <f>G74*'04.'!C$25/1000</f>
        <v>0</v>
      </c>
      <c r="I74" s="116"/>
      <c r="J74" s="118">
        <f>I74*'04.'!C$12</f>
        <v>0</v>
      </c>
      <c r="K74" s="116"/>
      <c r="L74" s="116"/>
      <c r="M74" s="116"/>
      <c r="N74" s="121"/>
      <c r="O74" s="122"/>
      <c r="P74" s="122"/>
      <c r="Q74" s="1"/>
    </row>
    <row r="75" spans="1:17" ht="16.5" customHeight="1">
      <c r="A75" s="123">
        <v>68</v>
      </c>
      <c r="B75" s="128">
        <v>112</v>
      </c>
      <c r="C75" s="116">
        <v>5</v>
      </c>
      <c r="D75" s="118">
        <f>C75*'04.'!C$5</f>
        <v>103.5</v>
      </c>
      <c r="E75" s="119">
        <v>3000</v>
      </c>
      <c r="F75" s="118">
        <f t="shared" si="1"/>
        <v>10.799999999999999</v>
      </c>
      <c r="G75" s="116"/>
      <c r="H75" s="79">
        <f>G75*'04.'!C$25/1000</f>
        <v>0</v>
      </c>
      <c r="I75" s="116"/>
      <c r="J75" s="118">
        <f>I75*'04.'!C$12</f>
        <v>0</v>
      </c>
      <c r="K75" s="116"/>
      <c r="L75" s="116"/>
      <c r="M75" s="116"/>
      <c r="N75" s="121"/>
      <c r="O75" s="122"/>
      <c r="P75" s="122"/>
      <c r="Q75" s="1"/>
    </row>
    <row r="76" spans="1:17" ht="16.5" customHeight="1">
      <c r="A76" s="123">
        <v>69</v>
      </c>
      <c r="B76" s="128">
        <v>72</v>
      </c>
      <c r="C76" s="116">
        <v>3</v>
      </c>
      <c r="D76" s="118">
        <f>C76*'04.'!C$5</f>
        <v>62.099999999999994</v>
      </c>
      <c r="E76" s="119">
        <v>1010</v>
      </c>
      <c r="F76" s="118">
        <f t="shared" si="1"/>
        <v>3.636</v>
      </c>
      <c r="G76" s="116"/>
      <c r="H76" s="79">
        <f>G76*'04.'!C$25/1000</f>
        <v>0</v>
      </c>
      <c r="I76" s="116"/>
      <c r="J76" s="118">
        <f>I76*'04.'!C$12</f>
        <v>0</v>
      </c>
      <c r="K76" s="116"/>
      <c r="L76" s="116"/>
      <c r="M76" s="116"/>
      <c r="N76" s="121"/>
      <c r="O76" s="122"/>
      <c r="P76" s="122"/>
      <c r="Q76" s="1"/>
    </row>
    <row r="77" spans="1:17" ht="16.5" customHeight="1">
      <c r="A77" s="123">
        <v>70</v>
      </c>
      <c r="B77" s="128">
        <v>146</v>
      </c>
      <c r="C77" s="116">
        <v>3</v>
      </c>
      <c r="D77" s="118">
        <f>C77*'04.'!C$5</f>
        <v>62.099999999999994</v>
      </c>
      <c r="E77" s="119">
        <v>1000</v>
      </c>
      <c r="F77" s="118">
        <f t="shared" si="1"/>
        <v>3.6</v>
      </c>
      <c r="G77" s="116"/>
      <c r="H77" s="79">
        <f>G77*'04.'!C$25/1000</f>
        <v>0</v>
      </c>
      <c r="I77" s="116"/>
      <c r="J77" s="118">
        <f>I77*'04.'!C$12</f>
        <v>0</v>
      </c>
      <c r="K77" s="116"/>
      <c r="L77" s="116"/>
      <c r="M77" s="116"/>
      <c r="N77" s="121"/>
      <c r="O77" s="122"/>
      <c r="P77" s="122"/>
      <c r="Q77" s="1"/>
    </row>
    <row r="78" spans="1:17" ht="16.5" customHeight="1">
      <c r="A78" s="123">
        <v>71</v>
      </c>
      <c r="B78" s="128">
        <v>120</v>
      </c>
      <c r="C78" s="116">
        <v>6</v>
      </c>
      <c r="D78" s="118">
        <f>C78*'04.'!C$5</f>
        <v>124.19999999999999</v>
      </c>
      <c r="E78" s="119"/>
      <c r="F78" s="118">
        <f t="shared" si="1"/>
        <v>0</v>
      </c>
      <c r="G78" s="116"/>
      <c r="H78" s="79">
        <f>G78*'04.'!C$25/1000</f>
        <v>0</v>
      </c>
      <c r="I78" s="116"/>
      <c r="J78" s="118">
        <f>I78*'04.'!C$12</f>
        <v>0</v>
      </c>
      <c r="K78" s="116"/>
      <c r="L78" s="116"/>
      <c r="M78" s="116"/>
      <c r="N78" s="121"/>
      <c r="O78" s="122"/>
      <c r="P78" s="122"/>
      <c r="Q78" s="1"/>
    </row>
    <row r="79" spans="1:17" ht="16.5" customHeight="1">
      <c r="A79" s="123">
        <v>72</v>
      </c>
      <c r="B79" s="128">
        <v>40</v>
      </c>
      <c r="C79" s="116">
        <v>6</v>
      </c>
      <c r="D79" s="118">
        <f>C79*'04.'!C$5</f>
        <v>124.19999999999999</v>
      </c>
      <c r="E79" s="119"/>
      <c r="F79" s="118">
        <f t="shared" si="1"/>
        <v>0</v>
      </c>
      <c r="G79" s="116"/>
      <c r="H79" s="79">
        <f>G79*'04.'!C$25/1000</f>
        <v>0</v>
      </c>
      <c r="I79" s="116"/>
      <c r="J79" s="118">
        <f>I79*'04.'!C$12</f>
        <v>0</v>
      </c>
      <c r="K79" s="116"/>
      <c r="L79" s="116"/>
      <c r="M79" s="116"/>
      <c r="N79" s="121"/>
      <c r="O79" s="122"/>
      <c r="P79" s="122"/>
      <c r="Q79" s="1"/>
    </row>
    <row r="80" spans="1:17" ht="16.5" customHeight="1">
      <c r="A80" s="116">
        <v>73</v>
      </c>
      <c r="B80" s="128">
        <v>120</v>
      </c>
      <c r="C80" s="116">
        <v>6</v>
      </c>
      <c r="D80" s="118">
        <f>C80*'04.'!C$5</f>
        <v>124.19999999999999</v>
      </c>
      <c r="E80" s="119"/>
      <c r="F80" s="118">
        <f t="shared" si="1"/>
        <v>0</v>
      </c>
      <c r="G80" s="116"/>
      <c r="H80" s="79">
        <f>G80*'04.'!C$25/1000</f>
        <v>0</v>
      </c>
      <c r="I80" s="116"/>
      <c r="J80" s="118">
        <f>I80*'04.'!C$12</f>
        <v>0</v>
      </c>
      <c r="K80" s="116"/>
      <c r="L80" s="116"/>
      <c r="M80" s="116"/>
      <c r="N80" s="121"/>
      <c r="O80" s="122"/>
      <c r="P80" s="122"/>
      <c r="Q80" s="1"/>
    </row>
    <row r="81" spans="1:17" ht="16.5" customHeight="1">
      <c r="A81" s="116">
        <v>74</v>
      </c>
      <c r="B81" s="128">
        <v>80</v>
      </c>
      <c r="C81" s="116">
        <v>5</v>
      </c>
      <c r="D81" s="118">
        <f>C81*'04.'!C$5</f>
        <v>103.5</v>
      </c>
      <c r="E81" s="119"/>
      <c r="F81" s="118">
        <f t="shared" si="1"/>
        <v>0</v>
      </c>
      <c r="G81" s="116"/>
      <c r="H81" s="79">
        <f>G81*'04.'!C$25/1000</f>
        <v>0</v>
      </c>
      <c r="I81" s="116"/>
      <c r="J81" s="118">
        <f>I81*'04.'!C$12</f>
        <v>0</v>
      </c>
      <c r="K81" s="116"/>
      <c r="L81" s="116"/>
      <c r="M81" s="116"/>
      <c r="N81" s="121"/>
      <c r="O81" s="122"/>
      <c r="P81" s="122"/>
      <c r="Q81" s="1"/>
    </row>
    <row r="82" spans="1:17" ht="16.5" customHeight="1">
      <c r="A82" s="116">
        <v>75</v>
      </c>
      <c r="B82" s="128">
        <v>50</v>
      </c>
      <c r="C82" s="116">
        <v>1.5</v>
      </c>
      <c r="D82" s="118">
        <f>C82*'04.'!C$5</f>
        <v>31.049999999999997</v>
      </c>
      <c r="E82" s="119">
        <v>600</v>
      </c>
      <c r="F82" s="118">
        <f t="shared" si="1"/>
        <v>2.16</v>
      </c>
      <c r="G82" s="116"/>
      <c r="H82" s="79">
        <f>G82*'04.'!C$25/1000</f>
        <v>0</v>
      </c>
      <c r="I82" s="116"/>
      <c r="J82" s="118">
        <f>I82*'04.'!C$12</f>
        <v>0</v>
      </c>
      <c r="K82" s="116"/>
      <c r="L82" s="116"/>
      <c r="M82" s="116"/>
      <c r="N82" s="121"/>
      <c r="O82" s="122"/>
      <c r="P82" s="122"/>
      <c r="Q82" s="1"/>
    </row>
    <row r="83" spans="1:17" ht="16.5" customHeight="1">
      <c r="A83" s="123">
        <v>76</v>
      </c>
      <c r="B83" s="128">
        <v>140</v>
      </c>
      <c r="C83" s="116"/>
      <c r="D83" s="118">
        <f>C83*'04.'!C$5</f>
        <v>0</v>
      </c>
      <c r="E83" s="119">
        <v>2900</v>
      </c>
      <c r="F83" s="118">
        <f t="shared" si="1"/>
        <v>10.44</v>
      </c>
      <c r="G83" s="116"/>
      <c r="H83" s="79">
        <f>G83*'04.'!C$25/1000</f>
        <v>0</v>
      </c>
      <c r="I83" s="116"/>
      <c r="J83" s="118">
        <f>I83*'04.'!C$12</f>
        <v>0</v>
      </c>
      <c r="K83" s="116"/>
      <c r="L83" s="116"/>
      <c r="M83" s="116"/>
      <c r="N83" s="121"/>
      <c r="O83" s="122"/>
      <c r="P83" s="122"/>
      <c r="Q83" s="1"/>
    </row>
    <row r="84" spans="1:17" ht="16.5" customHeight="1">
      <c r="A84" s="123">
        <v>77</v>
      </c>
      <c r="B84" s="128">
        <v>84</v>
      </c>
      <c r="C84" s="116">
        <v>8</v>
      </c>
      <c r="D84" s="118">
        <f>C84*'04.'!C$5</f>
        <v>165.6</v>
      </c>
      <c r="E84" s="119">
        <v>5000</v>
      </c>
      <c r="F84" s="118">
        <f t="shared" si="1"/>
        <v>18</v>
      </c>
      <c r="G84" s="116"/>
      <c r="H84" s="79">
        <f>G84*'04.'!C$25/1000</f>
        <v>0</v>
      </c>
      <c r="I84" s="116"/>
      <c r="J84" s="118">
        <f>I84*'04.'!C$12</f>
        <v>0</v>
      </c>
      <c r="K84" s="116"/>
      <c r="L84" s="116"/>
      <c r="M84" s="116"/>
      <c r="N84" s="121"/>
      <c r="O84" s="122"/>
      <c r="P84" s="122"/>
      <c r="Q84" s="1"/>
    </row>
    <row r="85" spans="1:17" ht="16.5" customHeight="1">
      <c r="A85" s="123">
        <v>78</v>
      </c>
      <c r="B85" s="128">
        <v>90</v>
      </c>
      <c r="C85" s="116">
        <v>3</v>
      </c>
      <c r="D85" s="118">
        <f>C85*'04.'!C$5</f>
        <v>62.099999999999994</v>
      </c>
      <c r="E85" s="119">
        <v>1800</v>
      </c>
      <c r="F85" s="118">
        <f t="shared" si="1"/>
        <v>6.4799999999999995</v>
      </c>
      <c r="G85" s="116"/>
      <c r="H85" s="79">
        <f>G85*'04.'!C$25/1000</f>
        <v>0</v>
      </c>
      <c r="I85" s="116"/>
      <c r="J85" s="118">
        <f>I85*'04.'!C$12</f>
        <v>0</v>
      </c>
      <c r="K85" s="116"/>
      <c r="L85" s="116"/>
      <c r="M85" s="116"/>
      <c r="N85" s="121"/>
      <c r="O85" s="122"/>
      <c r="P85" s="122"/>
      <c r="Q85" s="1"/>
    </row>
    <row r="86" spans="1:17" ht="16.5" customHeight="1">
      <c r="A86" s="123">
        <v>79</v>
      </c>
      <c r="B86" s="128">
        <v>200</v>
      </c>
      <c r="C86" s="116">
        <v>5</v>
      </c>
      <c r="D86" s="118">
        <f>C86*'04.'!C$5</f>
        <v>103.5</v>
      </c>
      <c r="E86" s="119">
        <v>4000</v>
      </c>
      <c r="F86" s="118">
        <f t="shared" si="1"/>
        <v>14.4</v>
      </c>
      <c r="G86" s="116"/>
      <c r="H86" s="79">
        <f>G86*'04.'!C$25/1000</f>
        <v>0</v>
      </c>
      <c r="I86" s="116"/>
      <c r="J86" s="118">
        <f>I86*'04.'!C$12</f>
        <v>0</v>
      </c>
      <c r="K86" s="116"/>
      <c r="L86" s="116"/>
      <c r="M86" s="116"/>
      <c r="N86" s="121"/>
      <c r="O86" s="122"/>
      <c r="P86" s="122"/>
      <c r="Q86" s="1"/>
    </row>
    <row r="87" spans="1:17" ht="16.5" customHeight="1">
      <c r="A87" s="123">
        <v>80</v>
      </c>
      <c r="B87" s="128">
        <v>140</v>
      </c>
      <c r="C87" s="116">
        <v>6</v>
      </c>
      <c r="D87" s="118">
        <f>C87*'04.'!C$5</f>
        <v>124.19999999999999</v>
      </c>
      <c r="E87" s="119">
        <v>1800</v>
      </c>
      <c r="F87" s="118">
        <f t="shared" si="1"/>
        <v>6.4799999999999995</v>
      </c>
      <c r="G87" s="116"/>
      <c r="H87" s="79">
        <f>G87*'04.'!C$25/1000</f>
        <v>0</v>
      </c>
      <c r="I87" s="116"/>
      <c r="J87" s="118">
        <f>I87*'04.'!C$12</f>
        <v>0</v>
      </c>
      <c r="K87" s="116"/>
      <c r="L87" s="116"/>
      <c r="M87" s="116"/>
      <c r="N87" s="121"/>
      <c r="O87" s="122"/>
      <c r="P87" s="122"/>
      <c r="Q87" s="1"/>
    </row>
    <row r="88" spans="1:17" ht="16.5" customHeight="1">
      <c r="A88" s="123">
        <v>81</v>
      </c>
      <c r="B88" s="128">
        <v>100</v>
      </c>
      <c r="C88" s="116">
        <v>5</v>
      </c>
      <c r="D88" s="118">
        <f>C88*'04.'!C$5</f>
        <v>103.5</v>
      </c>
      <c r="E88" s="119"/>
      <c r="F88" s="118">
        <f t="shared" si="1"/>
        <v>0</v>
      </c>
      <c r="G88" s="116"/>
      <c r="H88" s="79">
        <f>G88*'04.'!C$25/1000</f>
        <v>0</v>
      </c>
      <c r="I88" s="116"/>
      <c r="J88" s="118">
        <f>I88*'04.'!C$12</f>
        <v>0</v>
      </c>
      <c r="K88" s="116"/>
      <c r="L88" s="116"/>
      <c r="M88" s="116"/>
      <c r="N88" s="121"/>
      <c r="O88" s="122"/>
      <c r="P88" s="122"/>
      <c r="Q88" s="1"/>
    </row>
    <row r="89" spans="1:17" ht="16.5" customHeight="1">
      <c r="A89" s="116">
        <v>82</v>
      </c>
      <c r="B89" s="128">
        <v>90</v>
      </c>
      <c r="C89" s="116">
        <v>2.5</v>
      </c>
      <c r="D89" s="118">
        <f>C89*'04.'!C$5</f>
        <v>51.75</v>
      </c>
      <c r="E89" s="119">
        <v>1250</v>
      </c>
      <c r="F89" s="118">
        <f t="shared" si="1"/>
        <v>4.5</v>
      </c>
      <c r="G89" s="116"/>
      <c r="H89" s="79">
        <f>G89*'04.'!C$25/1000</f>
        <v>0</v>
      </c>
      <c r="I89" s="116"/>
      <c r="J89" s="118">
        <f>I89*'04.'!C$12</f>
        <v>0</v>
      </c>
      <c r="K89" s="116"/>
      <c r="L89" s="116"/>
      <c r="M89" s="116"/>
      <c r="N89" s="121"/>
      <c r="O89" s="122"/>
      <c r="P89" s="122"/>
      <c r="Q89" s="1"/>
    </row>
    <row r="90" spans="1:17" ht="16.5" customHeight="1">
      <c r="A90" s="116">
        <v>83</v>
      </c>
      <c r="B90" s="128">
        <v>120</v>
      </c>
      <c r="C90" s="116">
        <v>4</v>
      </c>
      <c r="D90" s="118">
        <f>C90*'04.'!C$5</f>
        <v>82.8</v>
      </c>
      <c r="E90" s="119">
        <v>3000</v>
      </c>
      <c r="F90" s="118">
        <f t="shared" si="1"/>
        <v>10.799999999999999</v>
      </c>
      <c r="G90" s="116"/>
      <c r="H90" s="79">
        <f>G90*'04.'!C$25/1000</f>
        <v>0</v>
      </c>
      <c r="I90" s="116"/>
      <c r="J90" s="118">
        <f>I90*'04.'!C$12</f>
        <v>0</v>
      </c>
      <c r="K90" s="116"/>
      <c r="L90" s="116"/>
      <c r="M90" s="116"/>
      <c r="N90" s="121"/>
      <c r="O90" s="122"/>
      <c r="P90" s="122"/>
      <c r="Q90" s="1"/>
    </row>
    <row r="91" spans="1:17" ht="16.5" customHeight="1">
      <c r="A91" s="116">
        <v>84</v>
      </c>
      <c r="B91" s="128">
        <v>220</v>
      </c>
      <c r="C91" s="116"/>
      <c r="D91" s="118">
        <f>C91*'04.'!C$5</f>
        <v>0</v>
      </c>
      <c r="E91" s="119"/>
      <c r="F91" s="118">
        <f t="shared" si="1"/>
        <v>0</v>
      </c>
      <c r="G91" s="116">
        <v>3000</v>
      </c>
      <c r="H91" s="79">
        <f>G91*'04.'!C$25/1000</f>
        <v>120.57</v>
      </c>
      <c r="I91" s="116"/>
      <c r="J91" s="118">
        <f>I91*'04.'!C$12</f>
        <v>0</v>
      </c>
      <c r="K91" s="116"/>
      <c r="L91" s="116"/>
      <c r="M91" s="116"/>
      <c r="N91" s="121"/>
      <c r="O91" s="122"/>
      <c r="P91" s="122"/>
      <c r="Q91" s="1"/>
    </row>
    <row r="92" spans="1:17" ht="16.5" customHeight="1">
      <c r="A92" s="123">
        <v>85</v>
      </c>
      <c r="B92" s="128">
        <v>120</v>
      </c>
      <c r="C92" s="116">
        <v>6</v>
      </c>
      <c r="D92" s="118">
        <f>C92*'04.'!C$5</f>
        <v>124.19999999999999</v>
      </c>
      <c r="E92" s="119">
        <v>4000</v>
      </c>
      <c r="F92" s="118">
        <f t="shared" si="1"/>
        <v>14.4</v>
      </c>
      <c r="G92" s="116"/>
      <c r="H92" s="79">
        <f>G92*'04.'!C$25/1000</f>
        <v>0</v>
      </c>
      <c r="I92" s="116"/>
      <c r="J92" s="118">
        <f>I92*'04.'!C$12</f>
        <v>0</v>
      </c>
      <c r="K92" s="116"/>
      <c r="L92" s="116"/>
      <c r="M92" s="116"/>
      <c r="N92" s="121"/>
      <c r="O92" s="122"/>
      <c r="P92" s="122"/>
      <c r="Q92" s="1"/>
    </row>
    <row r="93" spans="1:17" ht="16.5" customHeight="1">
      <c r="A93" s="123">
        <v>86</v>
      </c>
      <c r="B93" s="128">
        <v>148</v>
      </c>
      <c r="C93" s="116"/>
      <c r="D93" s="118">
        <f>C93*'04.'!C$5</f>
        <v>0</v>
      </c>
      <c r="E93" s="119">
        <v>2400</v>
      </c>
      <c r="F93" s="118">
        <f t="shared" si="1"/>
        <v>8.64</v>
      </c>
      <c r="G93" s="116"/>
      <c r="H93" s="79">
        <f>G93*'04.'!C$25/1000</f>
        <v>0</v>
      </c>
      <c r="I93" s="116"/>
      <c r="J93" s="118">
        <f>I93*'04.'!C$12</f>
        <v>0</v>
      </c>
      <c r="K93" s="116"/>
      <c r="L93" s="116"/>
      <c r="M93" s="116"/>
      <c r="N93" s="121"/>
      <c r="O93" s="122"/>
      <c r="P93" s="122"/>
      <c r="Q93" s="1"/>
    </row>
    <row r="94" spans="1:17" ht="16.5" customHeight="1">
      <c r="A94" s="123">
        <v>87</v>
      </c>
      <c r="B94" s="128">
        <v>100</v>
      </c>
      <c r="C94" s="116">
        <v>5</v>
      </c>
      <c r="D94" s="118">
        <f>C94*'04.'!C$5</f>
        <v>103.5</v>
      </c>
      <c r="E94" s="119">
        <v>2900</v>
      </c>
      <c r="F94" s="118">
        <f t="shared" si="1"/>
        <v>10.44</v>
      </c>
      <c r="G94" s="116"/>
      <c r="H94" s="79">
        <f>G94*'04.'!C$25/1000</f>
        <v>0</v>
      </c>
      <c r="I94" s="116"/>
      <c r="J94" s="118">
        <f>I94*'04.'!C$12</f>
        <v>0</v>
      </c>
      <c r="K94" s="116"/>
      <c r="L94" s="116"/>
      <c r="M94" s="116"/>
      <c r="N94" s="121"/>
      <c r="O94" s="122"/>
      <c r="P94" s="122"/>
      <c r="Q94" s="1"/>
    </row>
    <row r="95" spans="1:17" ht="16.5" customHeight="1">
      <c r="A95" s="123">
        <v>88</v>
      </c>
      <c r="B95" s="128">
        <v>100</v>
      </c>
      <c r="C95" s="116">
        <v>4</v>
      </c>
      <c r="D95" s="118">
        <f>C95*'04.'!C$5</f>
        <v>82.8</v>
      </c>
      <c r="E95" s="119">
        <v>1200</v>
      </c>
      <c r="F95" s="118">
        <f t="shared" si="1"/>
        <v>4.32</v>
      </c>
      <c r="G95" s="116"/>
      <c r="H95" s="79">
        <f>G95*'04.'!C$25/1000</f>
        <v>0</v>
      </c>
      <c r="I95" s="116"/>
      <c r="J95" s="118">
        <f>I95*'04.'!C$12</f>
        <v>0</v>
      </c>
      <c r="K95" s="116"/>
      <c r="L95" s="116"/>
      <c r="M95" s="116"/>
      <c r="N95" s="121"/>
      <c r="O95" s="122"/>
      <c r="P95" s="122"/>
      <c r="Q95" s="1"/>
    </row>
    <row r="96" spans="1:17" ht="16.5" customHeight="1">
      <c r="A96" s="123">
        <v>89</v>
      </c>
      <c r="B96" s="128">
        <v>70</v>
      </c>
      <c r="C96" s="116">
        <v>3</v>
      </c>
      <c r="D96" s="118">
        <f>C96*'04.'!C$5</f>
        <v>62.099999999999994</v>
      </c>
      <c r="E96" s="119">
        <v>1097</v>
      </c>
      <c r="F96" s="118">
        <f t="shared" si="1"/>
        <v>3.9492</v>
      </c>
      <c r="G96" s="116"/>
      <c r="H96" s="79">
        <f>G96*'04.'!C$25/1000</f>
        <v>0</v>
      </c>
      <c r="I96" s="116"/>
      <c r="J96" s="118">
        <f>I96*'04.'!C$12</f>
        <v>0</v>
      </c>
      <c r="K96" s="116"/>
      <c r="L96" s="116"/>
      <c r="M96" s="116"/>
      <c r="N96" s="121"/>
      <c r="O96" s="122"/>
      <c r="P96" s="122"/>
      <c r="Q96" s="1"/>
    </row>
    <row r="97" spans="1:17" ht="16.5" customHeight="1">
      <c r="A97" s="123">
        <v>90</v>
      </c>
      <c r="B97" s="128">
        <v>80</v>
      </c>
      <c r="C97" s="116">
        <v>3</v>
      </c>
      <c r="D97" s="118">
        <f>C97*'04.'!C$5</f>
        <v>62.099999999999994</v>
      </c>
      <c r="E97" s="119"/>
      <c r="F97" s="118">
        <f t="shared" si="1"/>
        <v>0</v>
      </c>
      <c r="G97" s="116"/>
      <c r="H97" s="79">
        <f>G97*'04.'!C$25/1000</f>
        <v>0</v>
      </c>
      <c r="I97" s="116"/>
      <c r="J97" s="118">
        <f>I97*'04.'!C$12</f>
        <v>0</v>
      </c>
      <c r="K97" s="116"/>
      <c r="L97" s="116"/>
      <c r="M97" s="116"/>
      <c r="N97" s="121"/>
      <c r="O97" s="122"/>
      <c r="P97" s="122"/>
      <c r="Q97" s="1"/>
    </row>
    <row r="98" spans="1:17" ht="16.5" customHeight="1">
      <c r="A98" s="116">
        <v>91</v>
      </c>
      <c r="B98" s="128">
        <v>160</v>
      </c>
      <c r="C98" s="116">
        <v>2.5</v>
      </c>
      <c r="D98" s="118">
        <f>C98*'04.'!C$5</f>
        <v>51.75</v>
      </c>
      <c r="E98" s="119">
        <v>2000</v>
      </c>
      <c r="F98" s="118">
        <f t="shared" si="1"/>
        <v>7.2</v>
      </c>
      <c r="G98" s="116"/>
      <c r="H98" s="79">
        <f>G98*'04.'!C$25/1000</f>
        <v>0</v>
      </c>
      <c r="I98" s="116"/>
      <c r="J98" s="118">
        <f>I98*'04.'!C$12</f>
        <v>0</v>
      </c>
      <c r="K98" s="116"/>
      <c r="L98" s="116"/>
      <c r="M98" s="116"/>
      <c r="N98" s="121"/>
      <c r="O98" s="122"/>
      <c r="P98" s="122"/>
      <c r="Q98" s="1"/>
    </row>
    <row r="99" spans="1:17" ht="16.5" customHeight="1">
      <c r="A99" s="116">
        <v>92</v>
      </c>
      <c r="B99" s="128">
        <v>200</v>
      </c>
      <c r="C99" s="116">
        <v>2.5</v>
      </c>
      <c r="D99" s="118">
        <f>C99*'04.'!C$5</f>
        <v>51.75</v>
      </c>
      <c r="E99" s="119">
        <v>2500</v>
      </c>
      <c r="F99" s="118">
        <f t="shared" si="1"/>
        <v>9</v>
      </c>
      <c r="G99" s="116"/>
      <c r="H99" s="79">
        <f>G99*'04.'!C$25/1000</f>
        <v>0</v>
      </c>
      <c r="I99" s="116"/>
      <c r="J99" s="118">
        <f>I99*'04.'!C$12</f>
        <v>0</v>
      </c>
      <c r="K99" s="116"/>
      <c r="L99" s="116"/>
      <c r="M99" s="116"/>
      <c r="N99" s="121"/>
      <c r="O99" s="122"/>
      <c r="P99" s="122"/>
      <c r="Q99" s="1"/>
    </row>
    <row r="100" spans="1:17" ht="16.5" customHeight="1">
      <c r="A100" s="116">
        <v>93</v>
      </c>
      <c r="B100" s="128">
        <v>150</v>
      </c>
      <c r="C100" s="116">
        <v>4</v>
      </c>
      <c r="D100" s="118">
        <f>C100*'04.'!C$5</f>
        <v>82.8</v>
      </c>
      <c r="E100" s="119">
        <v>1200</v>
      </c>
      <c r="F100" s="118">
        <f t="shared" si="1"/>
        <v>4.32</v>
      </c>
      <c r="G100" s="116"/>
      <c r="H100" s="79">
        <f>G100*'04.'!C$25/1000</f>
        <v>0</v>
      </c>
      <c r="I100" s="116"/>
      <c r="J100" s="118">
        <f>I100*'04.'!C$12</f>
        <v>0</v>
      </c>
      <c r="K100" s="116"/>
      <c r="L100" s="116"/>
      <c r="M100" s="116"/>
      <c r="N100" s="121"/>
      <c r="O100" s="122"/>
      <c r="P100" s="122"/>
      <c r="Q100" s="1"/>
    </row>
    <row r="101" spans="1:17" ht="16.5" customHeight="1">
      <c r="A101" s="123">
        <v>94</v>
      </c>
      <c r="B101" s="128">
        <v>130</v>
      </c>
      <c r="C101" s="116">
        <v>2.5</v>
      </c>
      <c r="D101" s="118">
        <f>C101*'04.'!C$5</f>
        <v>51.75</v>
      </c>
      <c r="E101" s="119">
        <v>2000</v>
      </c>
      <c r="F101" s="118">
        <f t="shared" si="1"/>
        <v>7.2</v>
      </c>
      <c r="G101" s="116"/>
      <c r="H101" s="79">
        <f>G101*'04.'!C$25/1000</f>
        <v>0</v>
      </c>
      <c r="I101" s="116"/>
      <c r="J101" s="118">
        <f>I101*'04.'!C$12</f>
        <v>0</v>
      </c>
      <c r="K101" s="116"/>
      <c r="L101" s="116"/>
      <c r="M101" s="116"/>
      <c r="N101" s="121"/>
      <c r="O101" s="122"/>
      <c r="P101" s="122"/>
      <c r="Q101" s="1"/>
    </row>
    <row r="102" spans="1:17" ht="16.5" customHeight="1">
      <c r="A102" s="123">
        <v>95</v>
      </c>
      <c r="B102" s="128">
        <v>140</v>
      </c>
      <c r="C102" s="116">
        <v>5</v>
      </c>
      <c r="D102" s="118">
        <f>C102*'04.'!C$5</f>
        <v>103.5</v>
      </c>
      <c r="E102" s="119"/>
      <c r="F102" s="118">
        <f t="shared" si="1"/>
        <v>0</v>
      </c>
      <c r="G102" s="116"/>
      <c r="H102" s="79">
        <f>G102*'04.'!C$25/1000</f>
        <v>0</v>
      </c>
      <c r="I102" s="116"/>
      <c r="J102" s="118">
        <f>I102*'04.'!C$12</f>
        <v>0</v>
      </c>
      <c r="K102" s="116"/>
      <c r="L102" s="116"/>
      <c r="M102" s="116"/>
      <c r="N102" s="121"/>
      <c r="O102" s="122"/>
      <c r="P102" s="122"/>
      <c r="Q102" s="1"/>
    </row>
    <row r="103" spans="1:17" ht="16.5" customHeight="1">
      <c r="A103" s="123">
        <v>96</v>
      </c>
      <c r="B103" s="128">
        <v>180</v>
      </c>
      <c r="C103" s="116">
        <v>12</v>
      </c>
      <c r="D103" s="118">
        <f>C103*'04.'!C$5</f>
        <v>248.39999999999998</v>
      </c>
      <c r="E103" s="119"/>
      <c r="F103" s="118">
        <f t="shared" si="1"/>
        <v>0</v>
      </c>
      <c r="G103" s="116"/>
      <c r="H103" s="79">
        <f>G103*'04.'!C$25/1000</f>
        <v>0</v>
      </c>
      <c r="I103" s="116"/>
      <c r="J103" s="118">
        <f>I103*'04.'!C$12</f>
        <v>0</v>
      </c>
      <c r="K103" s="116"/>
      <c r="L103" s="116"/>
      <c r="M103" s="116"/>
      <c r="N103" s="121"/>
      <c r="O103" s="122"/>
      <c r="P103" s="122"/>
      <c r="Q103" s="1"/>
    </row>
    <row r="104" spans="1:17" ht="16.5" customHeight="1">
      <c r="A104" s="123">
        <v>97</v>
      </c>
      <c r="B104" s="128">
        <v>100</v>
      </c>
      <c r="C104" s="116">
        <v>6</v>
      </c>
      <c r="D104" s="118">
        <f>C104*'04.'!C$5</f>
        <v>124.19999999999999</v>
      </c>
      <c r="E104" s="119"/>
      <c r="F104" s="118">
        <f t="shared" si="1"/>
        <v>0</v>
      </c>
      <c r="G104" s="116"/>
      <c r="H104" s="79">
        <f>G104*'04.'!C$25/1000</f>
        <v>0</v>
      </c>
      <c r="I104" s="116"/>
      <c r="J104" s="118">
        <f>I104*'04.'!C$12</f>
        <v>0</v>
      </c>
      <c r="K104" s="116"/>
      <c r="L104" s="116"/>
      <c r="M104" s="116"/>
      <c r="N104" s="121"/>
      <c r="O104" s="122"/>
      <c r="P104" s="122"/>
      <c r="Q104" s="1"/>
    </row>
    <row r="105" spans="1:17" ht="16.5" customHeight="1">
      <c r="A105" s="123">
        <v>98</v>
      </c>
      <c r="B105" s="128">
        <v>130</v>
      </c>
      <c r="C105" s="116"/>
      <c r="D105" s="118">
        <f>C105*'04.'!C$5</f>
        <v>0</v>
      </c>
      <c r="E105" s="119">
        <v>1800</v>
      </c>
      <c r="F105" s="118">
        <f t="shared" si="1"/>
        <v>6.4799999999999995</v>
      </c>
      <c r="G105" s="116">
        <v>1500</v>
      </c>
      <c r="H105" s="79">
        <f>G105*'04.'!C$25/1000</f>
        <v>60.285</v>
      </c>
      <c r="I105" s="116"/>
      <c r="J105" s="118">
        <f>I105*'04.'!C$12</f>
        <v>0</v>
      </c>
      <c r="K105" s="116"/>
      <c r="L105" s="116"/>
      <c r="M105" s="116"/>
      <c r="N105" s="121"/>
      <c r="O105" s="122"/>
      <c r="P105" s="122"/>
      <c r="Q105" s="1"/>
    </row>
    <row r="106" spans="1:17" ht="16.5" customHeight="1">
      <c r="A106" s="123">
        <v>99</v>
      </c>
      <c r="B106" s="128">
        <v>48</v>
      </c>
      <c r="C106" s="116">
        <v>4</v>
      </c>
      <c r="D106" s="118">
        <f>C106*'04.'!C$5</f>
        <v>82.8</v>
      </c>
      <c r="E106" s="119">
        <v>400</v>
      </c>
      <c r="F106" s="118">
        <f t="shared" si="1"/>
        <v>1.44</v>
      </c>
      <c r="G106" s="116"/>
      <c r="H106" s="79">
        <f>G106*'04.'!C$25/1000</f>
        <v>0</v>
      </c>
      <c r="I106" s="116"/>
      <c r="J106" s="118">
        <f>I106*'04.'!C$12</f>
        <v>0</v>
      </c>
      <c r="K106" s="116"/>
      <c r="L106" s="116"/>
      <c r="M106" s="116"/>
      <c r="N106" s="121"/>
      <c r="O106" s="122"/>
      <c r="P106" s="122"/>
      <c r="Q106" s="1"/>
    </row>
    <row r="107" spans="1:17" ht="16.5" customHeight="1">
      <c r="A107" s="116">
        <v>100</v>
      </c>
      <c r="B107" s="128">
        <v>160</v>
      </c>
      <c r="C107" s="116">
        <v>4</v>
      </c>
      <c r="D107" s="118">
        <f>C107*'04.'!C$5</f>
        <v>82.8</v>
      </c>
      <c r="E107" s="119"/>
      <c r="F107" s="118">
        <f t="shared" si="1"/>
        <v>0</v>
      </c>
      <c r="G107" s="116"/>
      <c r="H107" s="79">
        <f>G107*'04.'!C$25/1000</f>
        <v>0</v>
      </c>
      <c r="I107" s="116"/>
      <c r="J107" s="118">
        <f>I107*'04.'!C$12</f>
        <v>0</v>
      </c>
      <c r="K107" s="116"/>
      <c r="L107" s="116"/>
      <c r="M107" s="116"/>
      <c r="N107" s="121"/>
      <c r="O107" s="122"/>
      <c r="P107" s="122"/>
      <c r="Q107" s="1"/>
    </row>
    <row r="108" spans="1:17" ht="16.5" customHeight="1">
      <c r="A108" s="116">
        <v>101</v>
      </c>
      <c r="B108" s="128">
        <v>120</v>
      </c>
      <c r="C108" s="116">
        <v>5</v>
      </c>
      <c r="D108" s="118">
        <f>C108*'04.'!C$5</f>
        <v>103.5</v>
      </c>
      <c r="E108" s="119"/>
      <c r="F108" s="118">
        <f t="shared" si="1"/>
        <v>0</v>
      </c>
      <c r="G108" s="116"/>
      <c r="H108" s="79">
        <f>G108*'04.'!C$25/1000</f>
        <v>0</v>
      </c>
      <c r="I108" s="116"/>
      <c r="J108" s="118">
        <f>I108*'04.'!C$12</f>
        <v>0</v>
      </c>
      <c r="K108" s="116"/>
      <c r="L108" s="116"/>
      <c r="M108" s="116"/>
      <c r="N108" s="121"/>
      <c r="O108" s="122"/>
      <c r="P108" s="122"/>
      <c r="Q108" s="1"/>
    </row>
    <row r="109" spans="1:17" ht="16.5" customHeight="1">
      <c r="A109" s="116">
        <v>102</v>
      </c>
      <c r="B109" s="128">
        <v>180</v>
      </c>
      <c r="C109" s="116">
        <v>6</v>
      </c>
      <c r="D109" s="118">
        <f>C109*'04.'!C$5</f>
        <v>124.19999999999999</v>
      </c>
      <c r="E109" s="119"/>
      <c r="F109" s="118">
        <f t="shared" si="1"/>
        <v>0</v>
      </c>
      <c r="G109" s="116"/>
      <c r="H109" s="79">
        <f>G109*'04.'!C$25/1000</f>
        <v>0</v>
      </c>
      <c r="I109" s="116"/>
      <c r="J109" s="118">
        <f>I109*'04.'!C$12</f>
        <v>0</v>
      </c>
      <c r="K109" s="116"/>
      <c r="L109" s="116"/>
      <c r="M109" s="116"/>
      <c r="N109" s="121"/>
      <c r="O109" s="122"/>
      <c r="P109" s="122"/>
      <c r="Q109" s="1"/>
    </row>
    <row r="110" spans="1:17" ht="16.5" customHeight="1">
      <c r="A110" s="123">
        <v>103</v>
      </c>
      <c r="B110" s="128">
        <v>450</v>
      </c>
      <c r="C110" s="116">
        <v>9</v>
      </c>
      <c r="D110" s="118">
        <f>C110*'04.'!C$5</f>
        <v>186.29999999999998</v>
      </c>
      <c r="E110" s="119"/>
      <c r="F110" s="118">
        <f t="shared" si="1"/>
        <v>0</v>
      </c>
      <c r="G110" s="116"/>
      <c r="H110" s="79">
        <f>G110*'04.'!C$25/1000</f>
        <v>0</v>
      </c>
      <c r="I110" s="116"/>
      <c r="J110" s="118">
        <f>I110*'04.'!C$12</f>
        <v>0</v>
      </c>
      <c r="K110" s="116"/>
      <c r="L110" s="116"/>
      <c r="M110" s="116"/>
      <c r="N110" s="121"/>
      <c r="O110" s="122"/>
      <c r="P110" s="122"/>
      <c r="Q110" s="1"/>
    </row>
    <row r="111" spans="1:17" ht="16.5" customHeight="1">
      <c r="A111" s="123">
        <v>104</v>
      </c>
      <c r="B111" s="128">
        <v>160</v>
      </c>
      <c r="C111" s="116"/>
      <c r="D111" s="118">
        <f>C111*'04.'!C$5</f>
        <v>0</v>
      </c>
      <c r="E111" s="119"/>
      <c r="F111" s="118">
        <f t="shared" si="1"/>
        <v>0</v>
      </c>
      <c r="G111" s="116">
        <v>3000</v>
      </c>
      <c r="H111" s="79">
        <f>G111*'04.'!C$25/1000</f>
        <v>120.57</v>
      </c>
      <c r="I111" s="116"/>
      <c r="J111" s="118">
        <f>I111*'04.'!C$12</f>
        <v>0</v>
      </c>
      <c r="K111" s="116"/>
      <c r="L111" s="116"/>
      <c r="M111" s="116"/>
      <c r="N111" s="121"/>
      <c r="O111" s="122"/>
      <c r="P111" s="122"/>
      <c r="Q111" s="1"/>
    </row>
    <row r="112" spans="1:17" ht="16.5" customHeight="1">
      <c r="A112" s="123">
        <v>105</v>
      </c>
      <c r="B112" s="128">
        <v>100</v>
      </c>
      <c r="C112" s="116">
        <v>5</v>
      </c>
      <c r="D112" s="118">
        <f>C112*'04.'!C$5</f>
        <v>103.5</v>
      </c>
      <c r="E112" s="119"/>
      <c r="F112" s="118">
        <f t="shared" si="1"/>
        <v>0</v>
      </c>
      <c r="G112" s="116"/>
      <c r="H112" s="79">
        <f>G112*'04.'!C$25/1000</f>
        <v>0</v>
      </c>
      <c r="I112" s="116"/>
      <c r="J112" s="118">
        <f>I112*'04.'!C$12</f>
        <v>0</v>
      </c>
      <c r="K112" s="116"/>
      <c r="L112" s="116"/>
      <c r="M112" s="116"/>
      <c r="N112" s="121"/>
      <c r="O112" s="122"/>
      <c r="P112" s="122"/>
      <c r="Q112" s="1"/>
    </row>
    <row r="113" spans="1:17" ht="16.5" customHeight="1">
      <c r="A113" s="123">
        <v>106</v>
      </c>
      <c r="B113" s="128">
        <v>200</v>
      </c>
      <c r="C113" s="116">
        <v>7</v>
      </c>
      <c r="D113" s="118">
        <f>C113*'04.'!C$5</f>
        <v>144.9</v>
      </c>
      <c r="E113" s="119"/>
      <c r="F113" s="118">
        <f t="shared" si="1"/>
        <v>0</v>
      </c>
      <c r="G113" s="116"/>
      <c r="H113" s="79">
        <f>G113*'04.'!C$25/1000</f>
        <v>0</v>
      </c>
      <c r="I113" s="116"/>
      <c r="J113" s="118">
        <f>I113*'04.'!C$12</f>
        <v>0</v>
      </c>
      <c r="K113" s="116"/>
      <c r="L113" s="116"/>
      <c r="M113" s="116"/>
      <c r="N113" s="121"/>
      <c r="O113" s="122"/>
      <c r="P113" s="122"/>
      <c r="Q113" s="1"/>
    </row>
    <row r="114" spans="1:17" ht="16.5" customHeight="1">
      <c r="A114" s="123">
        <v>107</v>
      </c>
      <c r="B114" s="128">
        <v>120</v>
      </c>
      <c r="C114" s="116">
        <v>6</v>
      </c>
      <c r="D114" s="118">
        <f>C114*'04.'!C$5</f>
        <v>124.19999999999999</v>
      </c>
      <c r="E114" s="119"/>
      <c r="F114" s="118">
        <f t="shared" si="1"/>
        <v>0</v>
      </c>
      <c r="G114" s="116"/>
      <c r="H114" s="79">
        <f>G114*'04.'!C$25/1000</f>
        <v>0</v>
      </c>
      <c r="I114" s="116"/>
      <c r="J114" s="118">
        <f>I114*'04.'!C$12</f>
        <v>0</v>
      </c>
      <c r="K114" s="116"/>
      <c r="L114" s="116"/>
      <c r="M114" s="116"/>
      <c r="N114" s="121"/>
      <c r="O114" s="122"/>
      <c r="P114" s="122"/>
      <c r="Q114" s="1"/>
    </row>
    <row r="115" spans="1:17" ht="16.5" customHeight="1">
      <c r="A115" s="123">
        <v>108</v>
      </c>
      <c r="B115" s="128">
        <v>100</v>
      </c>
      <c r="C115" s="116">
        <v>6</v>
      </c>
      <c r="D115" s="118">
        <f>C115*'04.'!C$5</f>
        <v>124.19999999999999</v>
      </c>
      <c r="E115" s="119">
        <v>3600</v>
      </c>
      <c r="F115" s="118">
        <f t="shared" si="1"/>
        <v>12.959999999999999</v>
      </c>
      <c r="G115" s="116"/>
      <c r="H115" s="79">
        <f>G115*'04.'!C$25/1000</f>
        <v>0</v>
      </c>
      <c r="I115" s="116"/>
      <c r="J115" s="118">
        <f>I115*'04.'!C$12</f>
        <v>0</v>
      </c>
      <c r="K115" s="116"/>
      <c r="L115" s="116"/>
      <c r="M115" s="116"/>
      <c r="N115" s="121"/>
      <c r="O115" s="122"/>
      <c r="P115" s="122"/>
      <c r="Q115" s="1"/>
    </row>
    <row r="116" spans="1:17" ht="16.5" customHeight="1">
      <c r="A116" s="123">
        <v>109</v>
      </c>
      <c r="B116" s="128">
        <v>200</v>
      </c>
      <c r="C116" s="116">
        <v>5.5</v>
      </c>
      <c r="D116" s="118">
        <f>C116*'04.'!C$5</f>
        <v>113.85</v>
      </c>
      <c r="E116" s="119">
        <v>150</v>
      </c>
      <c r="F116" s="118">
        <f t="shared" si="1"/>
        <v>0.54</v>
      </c>
      <c r="G116" s="116"/>
      <c r="H116" s="79">
        <f>G116*'04.'!C$25/1000</f>
        <v>0</v>
      </c>
      <c r="I116" s="116"/>
      <c r="J116" s="118">
        <f>I116*'04.'!C$12</f>
        <v>0</v>
      </c>
      <c r="K116" s="116"/>
      <c r="L116" s="116"/>
      <c r="M116" s="116"/>
      <c r="N116" s="121"/>
      <c r="O116" s="122"/>
      <c r="P116" s="122"/>
      <c r="Q116" s="1"/>
    </row>
    <row r="117" spans="1:17" ht="16.5" customHeight="1">
      <c r="A117" s="116">
        <v>110</v>
      </c>
      <c r="B117" s="128">
        <v>90</v>
      </c>
      <c r="C117" s="116">
        <v>5</v>
      </c>
      <c r="D117" s="118">
        <f>C117*'04.'!C$5</f>
        <v>103.5</v>
      </c>
      <c r="E117" s="119">
        <v>15</v>
      </c>
      <c r="F117" s="118">
        <f t="shared" si="1"/>
        <v>0.054</v>
      </c>
      <c r="G117" s="116"/>
      <c r="H117" s="79">
        <f>G117*'04.'!C$25/1000</f>
        <v>0</v>
      </c>
      <c r="I117" s="116"/>
      <c r="J117" s="118">
        <f>I117*'04.'!C$12</f>
        <v>0</v>
      </c>
      <c r="K117" s="116"/>
      <c r="L117" s="116"/>
      <c r="M117" s="116"/>
      <c r="N117" s="121"/>
      <c r="O117" s="122"/>
      <c r="P117" s="122"/>
      <c r="Q117" s="1"/>
    </row>
    <row r="118" spans="1:17" ht="16.5" customHeight="1">
      <c r="A118" s="116">
        <v>111</v>
      </c>
      <c r="B118" s="128">
        <v>210</v>
      </c>
      <c r="C118" s="116">
        <v>8</v>
      </c>
      <c r="D118" s="118">
        <f>C118*'04.'!C$5</f>
        <v>165.6</v>
      </c>
      <c r="E118" s="119">
        <v>4000</v>
      </c>
      <c r="F118" s="118">
        <f t="shared" si="1"/>
        <v>14.4</v>
      </c>
      <c r="G118" s="116"/>
      <c r="H118" s="79">
        <f>G118*'04.'!C$25/1000</f>
        <v>0</v>
      </c>
      <c r="I118" s="116"/>
      <c r="J118" s="118">
        <f>I118*'04.'!C$12</f>
        <v>0</v>
      </c>
      <c r="K118" s="116"/>
      <c r="L118" s="116"/>
      <c r="M118" s="116"/>
      <c r="N118" s="121"/>
      <c r="O118" s="122"/>
      <c r="P118" s="122"/>
      <c r="Q118" s="1"/>
    </row>
    <row r="119" spans="1:17" ht="16.5" customHeight="1">
      <c r="A119" s="116">
        <v>112</v>
      </c>
      <c r="B119" s="128">
        <v>80</v>
      </c>
      <c r="C119" s="116">
        <v>4</v>
      </c>
      <c r="D119" s="118">
        <f>C119*'04.'!C$5</f>
        <v>82.8</v>
      </c>
      <c r="E119" s="119">
        <v>1000</v>
      </c>
      <c r="F119" s="118">
        <f t="shared" si="1"/>
        <v>3.6</v>
      </c>
      <c r="G119" s="116"/>
      <c r="H119" s="79">
        <f>G119*'04.'!C$25/1000</f>
        <v>0</v>
      </c>
      <c r="I119" s="116"/>
      <c r="J119" s="118">
        <f>I119*'04.'!C$12</f>
        <v>0</v>
      </c>
      <c r="K119" s="116"/>
      <c r="L119" s="116"/>
      <c r="M119" s="116"/>
      <c r="N119" s="121"/>
      <c r="O119" s="122"/>
      <c r="P119" s="122"/>
      <c r="Q119" s="1"/>
    </row>
    <row r="120" spans="1:17" ht="16.5" customHeight="1">
      <c r="A120" s="123">
        <v>113</v>
      </c>
      <c r="B120" s="128">
        <v>200</v>
      </c>
      <c r="C120" s="116">
        <v>8</v>
      </c>
      <c r="D120" s="118">
        <f>C120*'04.'!C$5</f>
        <v>165.6</v>
      </c>
      <c r="E120" s="119"/>
      <c r="F120" s="118">
        <f t="shared" si="1"/>
        <v>0</v>
      </c>
      <c r="G120" s="116"/>
      <c r="H120" s="79">
        <f>G120*'04.'!C$25/1000</f>
        <v>0</v>
      </c>
      <c r="I120" s="116"/>
      <c r="J120" s="118">
        <f>I120*'04.'!C$12</f>
        <v>0</v>
      </c>
      <c r="K120" s="116"/>
      <c r="L120" s="116"/>
      <c r="M120" s="116"/>
      <c r="N120" s="121"/>
      <c r="O120" s="122"/>
      <c r="P120" s="122"/>
      <c r="Q120" s="1"/>
    </row>
    <row r="121" spans="1:17" ht="16.5" customHeight="1">
      <c r="A121" s="123">
        <v>114</v>
      </c>
      <c r="B121" s="128">
        <v>200</v>
      </c>
      <c r="C121" s="116">
        <v>7</v>
      </c>
      <c r="D121" s="118">
        <f>C121*'04.'!C$5</f>
        <v>144.9</v>
      </c>
      <c r="E121" s="119">
        <v>400</v>
      </c>
      <c r="F121" s="118">
        <f t="shared" si="1"/>
        <v>1.44</v>
      </c>
      <c r="G121" s="116"/>
      <c r="H121" s="79">
        <f>G121*'04.'!C$25/1000</f>
        <v>0</v>
      </c>
      <c r="I121" s="116"/>
      <c r="J121" s="118">
        <f>I121*'04.'!C$12</f>
        <v>0</v>
      </c>
      <c r="K121" s="116"/>
      <c r="L121" s="116"/>
      <c r="M121" s="116"/>
      <c r="N121" s="121"/>
      <c r="O121" s="122"/>
      <c r="P121" s="122"/>
      <c r="Q121" s="1"/>
    </row>
    <row r="122" spans="1:17" ht="16.5" customHeight="1">
      <c r="A122" s="123">
        <v>115</v>
      </c>
      <c r="B122" s="128">
        <v>100</v>
      </c>
      <c r="C122" s="116">
        <v>6</v>
      </c>
      <c r="D122" s="118">
        <f>C122*'04.'!C$5</f>
        <v>124.19999999999999</v>
      </c>
      <c r="E122" s="119"/>
      <c r="F122" s="118">
        <f t="shared" si="1"/>
        <v>0</v>
      </c>
      <c r="G122" s="116"/>
      <c r="H122" s="79">
        <f>G122*'04.'!C$25/1000</f>
        <v>0</v>
      </c>
      <c r="I122" s="116"/>
      <c r="J122" s="118">
        <f>I122*'04.'!C$12</f>
        <v>0</v>
      </c>
      <c r="K122" s="116"/>
      <c r="L122" s="116"/>
      <c r="M122" s="116"/>
      <c r="N122" s="121"/>
      <c r="O122" s="122"/>
      <c r="P122" s="122"/>
      <c r="Q122" s="1"/>
    </row>
    <row r="123" spans="1:17" ht="16.5" customHeight="1">
      <c r="A123" s="123">
        <v>116</v>
      </c>
      <c r="B123" s="128">
        <v>66</v>
      </c>
      <c r="C123" s="116">
        <v>2.5</v>
      </c>
      <c r="D123" s="118">
        <f>C123*'04.'!C$5</f>
        <v>51.75</v>
      </c>
      <c r="E123" s="119">
        <v>1200</v>
      </c>
      <c r="F123" s="118">
        <f t="shared" si="1"/>
        <v>4.32</v>
      </c>
      <c r="G123" s="116"/>
      <c r="H123" s="79">
        <f>G123*'04.'!C$25/1000</f>
        <v>0</v>
      </c>
      <c r="I123" s="116"/>
      <c r="J123" s="118">
        <f>I123*'04.'!C$12</f>
        <v>0</v>
      </c>
      <c r="K123" s="116"/>
      <c r="L123" s="116"/>
      <c r="M123" s="116"/>
      <c r="N123" s="121"/>
      <c r="O123" s="122"/>
      <c r="P123" s="122"/>
      <c r="Q123" s="1"/>
    </row>
    <row r="124" spans="1:17" ht="16.5" customHeight="1">
      <c r="A124" s="116">
        <v>117</v>
      </c>
      <c r="B124" s="128">
        <v>100</v>
      </c>
      <c r="C124" s="116">
        <v>6</v>
      </c>
      <c r="D124" s="118">
        <f>C124*'04.'!C$5</f>
        <v>124.19999999999999</v>
      </c>
      <c r="E124" s="119">
        <v>1000</v>
      </c>
      <c r="F124" s="118">
        <f t="shared" si="1"/>
        <v>3.6</v>
      </c>
      <c r="G124" s="116"/>
      <c r="H124" s="79">
        <f>G124*'04.'!C$25/1000</f>
        <v>0</v>
      </c>
      <c r="I124" s="116"/>
      <c r="J124" s="118">
        <f>I124*'04.'!C$12</f>
        <v>0</v>
      </c>
      <c r="K124" s="116"/>
      <c r="L124" s="116"/>
      <c r="M124" s="116"/>
      <c r="N124" s="121"/>
      <c r="O124" s="122"/>
      <c r="P124" s="122"/>
      <c r="Q124" s="1"/>
    </row>
    <row r="125" spans="1:17" ht="16.5" customHeight="1">
      <c r="A125" s="116">
        <v>118</v>
      </c>
      <c r="B125" s="128">
        <v>80</v>
      </c>
      <c r="C125" s="116">
        <v>6</v>
      </c>
      <c r="D125" s="118">
        <f>C125*'04.'!C$5</f>
        <v>124.19999999999999</v>
      </c>
      <c r="E125" s="119">
        <v>1000</v>
      </c>
      <c r="F125" s="118">
        <f t="shared" si="1"/>
        <v>3.6</v>
      </c>
      <c r="G125" s="116"/>
      <c r="H125" s="79">
        <f>G125*'04.'!C$25/1000</f>
        <v>0</v>
      </c>
      <c r="I125" s="116"/>
      <c r="J125" s="118">
        <f>I125*'04.'!C$12</f>
        <v>0</v>
      </c>
      <c r="K125" s="116"/>
      <c r="L125" s="116"/>
      <c r="M125" s="116"/>
      <c r="N125" s="121"/>
      <c r="O125" s="122"/>
      <c r="P125" s="122"/>
      <c r="Q125" s="1"/>
    </row>
    <row r="126" spans="1:17" ht="16.5" customHeight="1">
      <c r="A126" s="116">
        <v>119</v>
      </c>
      <c r="B126" s="128">
        <v>100</v>
      </c>
      <c r="C126" s="116">
        <v>5</v>
      </c>
      <c r="D126" s="118">
        <f>C126*'04.'!C$5</f>
        <v>103.5</v>
      </c>
      <c r="E126" s="119"/>
      <c r="F126" s="118">
        <f t="shared" si="1"/>
        <v>0</v>
      </c>
      <c r="G126" s="116"/>
      <c r="H126" s="79">
        <f>G126*'04.'!C$25/1000</f>
        <v>0</v>
      </c>
      <c r="I126" s="116"/>
      <c r="J126" s="118">
        <f>I126*'04.'!C$12</f>
        <v>0</v>
      </c>
      <c r="K126" s="116"/>
      <c r="L126" s="116"/>
      <c r="M126" s="116"/>
      <c r="N126" s="121"/>
      <c r="O126" s="122"/>
      <c r="P126" s="122"/>
      <c r="Q126" s="1"/>
    </row>
    <row r="127" spans="1:17" ht="16.5" customHeight="1">
      <c r="A127" s="123">
        <v>120</v>
      </c>
      <c r="B127" s="128">
        <v>100</v>
      </c>
      <c r="C127" s="116">
        <v>8</v>
      </c>
      <c r="D127" s="118">
        <f>C127*'04.'!C$5</f>
        <v>165.6</v>
      </c>
      <c r="E127" s="119">
        <v>400</v>
      </c>
      <c r="F127" s="118">
        <f t="shared" si="1"/>
        <v>1.44</v>
      </c>
      <c r="G127" s="116"/>
      <c r="H127" s="79">
        <f>G127*'04.'!C$25/1000</f>
        <v>0</v>
      </c>
      <c r="I127" s="116"/>
      <c r="J127" s="118">
        <f>I127*'04.'!C$12</f>
        <v>0</v>
      </c>
      <c r="K127" s="116"/>
      <c r="L127" s="116"/>
      <c r="M127" s="116"/>
      <c r="N127" s="121"/>
      <c r="O127" s="122"/>
      <c r="P127" s="122"/>
      <c r="Q127" s="1"/>
    </row>
    <row r="128" spans="1:17" ht="16.5" customHeight="1">
      <c r="A128" s="123">
        <v>121</v>
      </c>
      <c r="B128" s="128">
        <v>150</v>
      </c>
      <c r="C128" s="116">
        <v>3</v>
      </c>
      <c r="D128" s="118">
        <f>C128*'04.'!C$5</f>
        <v>62.099999999999994</v>
      </c>
      <c r="E128" s="119">
        <v>1500</v>
      </c>
      <c r="F128" s="118">
        <f t="shared" si="1"/>
        <v>5.3999999999999995</v>
      </c>
      <c r="G128" s="116"/>
      <c r="H128" s="79">
        <f>G128*'04.'!C$25/1000</f>
        <v>0</v>
      </c>
      <c r="I128" s="116"/>
      <c r="J128" s="118">
        <f>I128*'04.'!C$12</f>
        <v>0</v>
      </c>
      <c r="K128" s="116"/>
      <c r="L128" s="116"/>
      <c r="M128" s="116"/>
      <c r="N128" s="121"/>
      <c r="O128" s="122"/>
      <c r="P128" s="122"/>
      <c r="Q128" s="1"/>
    </row>
    <row r="129" spans="1:17" ht="16.5" customHeight="1">
      <c r="A129" s="123">
        <v>122</v>
      </c>
      <c r="B129" s="128">
        <v>100</v>
      </c>
      <c r="C129" s="116">
        <v>6</v>
      </c>
      <c r="D129" s="118">
        <f>C129*'04.'!C$5</f>
        <v>124.19999999999999</v>
      </c>
      <c r="E129" s="119">
        <v>1200</v>
      </c>
      <c r="F129" s="118">
        <f t="shared" si="1"/>
        <v>4.32</v>
      </c>
      <c r="G129" s="116"/>
      <c r="H129" s="79">
        <f>G129*'04.'!C$25/1000</f>
        <v>0</v>
      </c>
      <c r="I129" s="116"/>
      <c r="J129" s="118">
        <f>I129*'04.'!C$12</f>
        <v>0</v>
      </c>
      <c r="K129" s="116"/>
      <c r="L129" s="116"/>
      <c r="M129" s="116"/>
      <c r="N129" s="121"/>
      <c r="O129" s="122"/>
      <c r="P129" s="122"/>
      <c r="Q129" s="1"/>
    </row>
    <row r="130" spans="1:17" ht="16.5" customHeight="1">
      <c r="A130" s="123">
        <v>123</v>
      </c>
      <c r="B130" s="128">
        <v>80</v>
      </c>
      <c r="C130" s="116">
        <v>3</v>
      </c>
      <c r="D130" s="118">
        <f>C130*'04.'!C$5</f>
        <v>62.099999999999994</v>
      </c>
      <c r="E130" s="119">
        <v>1000</v>
      </c>
      <c r="F130" s="118">
        <f t="shared" si="1"/>
        <v>3.6</v>
      </c>
      <c r="G130" s="116"/>
      <c r="H130" s="79">
        <f>G130*'04.'!C$25/1000</f>
        <v>0</v>
      </c>
      <c r="I130" s="116"/>
      <c r="J130" s="118">
        <f>I130*'04.'!C$12</f>
        <v>0</v>
      </c>
      <c r="K130" s="116"/>
      <c r="L130" s="116"/>
      <c r="M130" s="116"/>
      <c r="N130" s="121"/>
      <c r="O130" s="122"/>
      <c r="P130" s="122"/>
      <c r="Q130" s="1"/>
    </row>
    <row r="131" spans="1:17" ht="16.5" customHeight="1">
      <c r="A131" s="116">
        <v>124</v>
      </c>
      <c r="B131" s="128">
        <v>200</v>
      </c>
      <c r="C131" s="116">
        <v>4</v>
      </c>
      <c r="D131" s="118">
        <f>C131*'04.'!C$5</f>
        <v>82.8</v>
      </c>
      <c r="E131" s="119">
        <v>5000</v>
      </c>
      <c r="F131" s="118">
        <f t="shared" si="1"/>
        <v>18</v>
      </c>
      <c r="G131" s="116"/>
      <c r="H131" s="79">
        <f>G131*'04.'!C$25/1000</f>
        <v>0</v>
      </c>
      <c r="I131" s="116"/>
      <c r="J131" s="118">
        <f>I131*'04.'!C$12</f>
        <v>0</v>
      </c>
      <c r="K131" s="116"/>
      <c r="L131" s="116"/>
      <c r="M131" s="116"/>
      <c r="N131" s="121"/>
      <c r="O131" s="122"/>
      <c r="P131" s="122"/>
      <c r="Q131" s="1"/>
    </row>
    <row r="132" spans="1:17" ht="16.5" customHeight="1">
      <c r="A132" s="116">
        <v>125</v>
      </c>
      <c r="B132" s="128">
        <v>40</v>
      </c>
      <c r="C132" s="116">
        <v>3</v>
      </c>
      <c r="D132" s="118">
        <f>C132*'04.'!C$5</f>
        <v>62.099999999999994</v>
      </c>
      <c r="E132" s="119">
        <v>1000</v>
      </c>
      <c r="F132" s="118">
        <f t="shared" si="1"/>
        <v>3.6</v>
      </c>
      <c r="G132" s="116"/>
      <c r="H132" s="79">
        <f>G132*'04.'!C$25/1000</f>
        <v>0</v>
      </c>
      <c r="I132" s="116"/>
      <c r="J132" s="118">
        <f>I132*'04.'!C$12</f>
        <v>0</v>
      </c>
      <c r="K132" s="116"/>
      <c r="L132" s="116"/>
      <c r="M132" s="116"/>
      <c r="N132" s="121"/>
      <c r="O132" s="122"/>
      <c r="P132" s="122"/>
      <c r="Q132" s="1"/>
    </row>
    <row r="133" spans="1:17" ht="16.5" customHeight="1">
      <c r="A133" s="123">
        <v>126</v>
      </c>
      <c r="B133" s="128">
        <v>80</v>
      </c>
      <c r="C133" s="116">
        <v>5</v>
      </c>
      <c r="D133" s="118">
        <f>C133*'04.'!C$5</f>
        <v>103.5</v>
      </c>
      <c r="E133" s="119">
        <v>300</v>
      </c>
      <c r="F133" s="118">
        <f t="shared" si="1"/>
        <v>1.08</v>
      </c>
      <c r="G133" s="116"/>
      <c r="H133" s="79">
        <f>G133*'04.'!C$25/1000</f>
        <v>0</v>
      </c>
      <c r="I133" s="116"/>
      <c r="J133" s="118">
        <f>I133*'04.'!C$12</f>
        <v>0</v>
      </c>
      <c r="K133" s="116"/>
      <c r="L133" s="116"/>
      <c r="M133" s="116"/>
      <c r="N133" s="121"/>
      <c r="O133" s="122"/>
      <c r="P133" s="122"/>
      <c r="Q133" s="1"/>
    </row>
    <row r="134" spans="1:17" ht="16.5" customHeight="1">
      <c r="A134" s="116">
        <v>127</v>
      </c>
      <c r="B134" s="128">
        <v>130</v>
      </c>
      <c r="C134" s="116">
        <v>4</v>
      </c>
      <c r="D134" s="118">
        <f>C134*'04.'!C$5</f>
        <v>82.8</v>
      </c>
      <c r="E134" s="119"/>
      <c r="F134" s="118">
        <f t="shared" si="1"/>
        <v>0</v>
      </c>
      <c r="G134" s="116"/>
      <c r="H134" s="79">
        <f>G134*'04.'!C$25/1000</f>
        <v>0</v>
      </c>
      <c r="I134" s="116"/>
      <c r="J134" s="118">
        <f>I134*'04.'!C$12</f>
        <v>0</v>
      </c>
      <c r="K134" s="116"/>
      <c r="L134" s="116"/>
      <c r="M134" s="116"/>
      <c r="N134" s="121"/>
      <c r="O134" s="122"/>
      <c r="P134" s="122"/>
      <c r="Q134" s="1"/>
    </row>
    <row r="135" spans="1:17" ht="16.5" customHeight="1">
      <c r="A135" s="116">
        <v>128</v>
      </c>
      <c r="B135" s="128">
        <v>150</v>
      </c>
      <c r="C135" s="116"/>
      <c r="D135" s="118">
        <f>C135*'04.'!C$5</f>
        <v>0</v>
      </c>
      <c r="E135" s="119"/>
      <c r="F135" s="118">
        <f t="shared" si="1"/>
        <v>0</v>
      </c>
      <c r="G135" s="116">
        <v>4000</v>
      </c>
      <c r="H135" s="79">
        <f>G135*'04.'!C$25/1000</f>
        <v>160.76</v>
      </c>
      <c r="I135" s="116"/>
      <c r="J135" s="118">
        <f>I135*'04.'!C$12</f>
        <v>0</v>
      </c>
      <c r="K135" s="116"/>
      <c r="L135" s="116"/>
      <c r="M135" s="116"/>
      <c r="N135" s="121"/>
      <c r="O135" s="122"/>
      <c r="P135" s="122"/>
      <c r="Q135" s="1"/>
    </row>
    <row r="136" spans="1:17" ht="16.5" customHeight="1">
      <c r="A136" s="116">
        <v>129</v>
      </c>
      <c r="B136" s="128">
        <v>160</v>
      </c>
      <c r="C136" s="116">
        <v>3</v>
      </c>
      <c r="D136" s="118">
        <f>C136*'04.'!C$5</f>
        <v>62.099999999999994</v>
      </c>
      <c r="E136" s="119"/>
      <c r="F136" s="118">
        <f t="shared" si="1"/>
        <v>0</v>
      </c>
      <c r="G136" s="116"/>
      <c r="H136" s="79">
        <f>G136*'04.'!C$25/1000</f>
        <v>0</v>
      </c>
      <c r="I136" s="116"/>
      <c r="J136" s="118">
        <f>I136*'04.'!C$12</f>
        <v>0</v>
      </c>
      <c r="K136" s="116"/>
      <c r="L136" s="116"/>
      <c r="M136" s="116"/>
      <c r="N136" s="121"/>
      <c r="O136" s="122"/>
      <c r="P136" s="122"/>
      <c r="Q136" s="1"/>
    </row>
    <row r="137" spans="1:17" ht="16.5" customHeight="1">
      <c r="A137" s="123">
        <v>130</v>
      </c>
      <c r="B137" s="128">
        <v>220</v>
      </c>
      <c r="C137" s="116">
        <v>6</v>
      </c>
      <c r="D137" s="118">
        <f>C137*'04.'!C$5</f>
        <v>124.19999999999999</v>
      </c>
      <c r="E137" s="119"/>
      <c r="F137" s="118">
        <f aca="true" t="shared" si="2" ref="F137:F144">E137*0.0036</f>
        <v>0</v>
      </c>
      <c r="G137" s="116"/>
      <c r="H137" s="79">
        <f>G137*'04.'!C$25/1000</f>
        <v>0</v>
      </c>
      <c r="I137" s="116"/>
      <c r="J137" s="118">
        <f>I137*'04.'!C$12</f>
        <v>0</v>
      </c>
      <c r="K137" s="116"/>
      <c r="L137" s="116"/>
      <c r="M137" s="116"/>
      <c r="N137" s="121"/>
      <c r="O137" s="122"/>
      <c r="P137" s="122"/>
      <c r="Q137" s="1"/>
    </row>
    <row r="138" spans="1:17" ht="16.5" customHeight="1">
      <c r="A138" s="123">
        <v>131</v>
      </c>
      <c r="B138" s="128">
        <v>100</v>
      </c>
      <c r="C138" s="116">
        <v>3</v>
      </c>
      <c r="D138" s="118">
        <f>C138*'04.'!C$5</f>
        <v>62.099999999999994</v>
      </c>
      <c r="E138" s="119"/>
      <c r="F138" s="118">
        <f t="shared" si="2"/>
        <v>0</v>
      </c>
      <c r="G138" s="116"/>
      <c r="H138" s="79">
        <f>G138*'04.'!C$25/1000</f>
        <v>0</v>
      </c>
      <c r="I138" s="116"/>
      <c r="J138" s="118">
        <f>I138*'04.'!C$12</f>
        <v>0</v>
      </c>
      <c r="K138" s="116"/>
      <c r="L138" s="116"/>
      <c r="M138" s="116"/>
      <c r="N138" s="121"/>
      <c r="O138" s="122"/>
      <c r="P138" s="122"/>
      <c r="Q138" s="1"/>
    </row>
    <row r="139" spans="1:17" ht="16.5" customHeight="1">
      <c r="A139" s="123">
        <v>132</v>
      </c>
      <c r="B139" s="128">
        <v>120</v>
      </c>
      <c r="C139" s="116">
        <v>3</v>
      </c>
      <c r="D139" s="118">
        <f>C139*'04.'!C$5</f>
        <v>62.099999999999994</v>
      </c>
      <c r="E139" s="119"/>
      <c r="F139" s="118">
        <f t="shared" si="2"/>
        <v>0</v>
      </c>
      <c r="G139" s="116"/>
      <c r="H139" s="79">
        <f>G139*'04.'!C$25/1000</f>
        <v>0</v>
      </c>
      <c r="I139" s="116"/>
      <c r="J139" s="118">
        <f>I139*'04.'!C$12</f>
        <v>0</v>
      </c>
      <c r="K139" s="116"/>
      <c r="L139" s="116"/>
      <c r="M139" s="116"/>
      <c r="N139" s="121"/>
      <c r="O139" s="122"/>
      <c r="P139" s="122"/>
      <c r="Q139" s="1"/>
    </row>
    <row r="140" spans="1:17" ht="16.5" customHeight="1">
      <c r="A140" s="123">
        <v>133</v>
      </c>
      <c r="B140" s="128">
        <v>210</v>
      </c>
      <c r="C140" s="116">
        <v>6</v>
      </c>
      <c r="D140" s="118">
        <f>C140*'04.'!C$5</f>
        <v>124.19999999999999</v>
      </c>
      <c r="E140" s="119">
        <v>2400</v>
      </c>
      <c r="F140" s="118">
        <f t="shared" si="2"/>
        <v>8.64</v>
      </c>
      <c r="G140" s="116"/>
      <c r="H140" s="79">
        <f>G140*'04.'!C$25/1000</f>
        <v>0</v>
      </c>
      <c r="I140" s="116"/>
      <c r="J140" s="118">
        <f>I140*'04.'!C$12</f>
        <v>0</v>
      </c>
      <c r="K140" s="116"/>
      <c r="L140" s="116"/>
      <c r="M140" s="116"/>
      <c r="N140" s="121"/>
      <c r="O140" s="122"/>
      <c r="P140" s="122"/>
      <c r="Q140" s="1"/>
    </row>
    <row r="141" spans="1:17" ht="16.5" customHeight="1">
      <c r="A141" s="116">
        <v>134</v>
      </c>
      <c r="B141" s="128"/>
      <c r="C141" s="116"/>
      <c r="D141" s="118">
        <f>C141*'04.'!C$5</f>
        <v>0</v>
      </c>
      <c r="E141" s="119"/>
      <c r="F141" s="118">
        <f t="shared" si="2"/>
        <v>0</v>
      </c>
      <c r="G141" s="116"/>
      <c r="H141" s="79">
        <f>G141*'04.'!C$25/1000</f>
        <v>0</v>
      </c>
      <c r="I141" s="116"/>
      <c r="J141" s="118">
        <f>I141*'04.'!C$12</f>
        <v>0</v>
      </c>
      <c r="K141" s="116"/>
      <c r="L141" s="116"/>
      <c r="M141" s="116"/>
      <c r="N141" s="121"/>
      <c r="O141" s="122"/>
      <c r="P141" s="122"/>
      <c r="Q141" s="1"/>
    </row>
    <row r="142" spans="1:17" ht="16.5" customHeight="1">
      <c r="A142" s="116">
        <v>135</v>
      </c>
      <c r="B142" s="128">
        <v>100</v>
      </c>
      <c r="C142" s="116">
        <v>5</v>
      </c>
      <c r="D142" s="118">
        <f>C142*'04.'!C$5</f>
        <v>103.5</v>
      </c>
      <c r="E142" s="119"/>
      <c r="F142" s="118">
        <f t="shared" si="2"/>
        <v>0</v>
      </c>
      <c r="G142" s="116"/>
      <c r="H142" s="79">
        <f>G142*'04.'!C$25/1000</f>
        <v>0</v>
      </c>
      <c r="I142" s="116"/>
      <c r="J142" s="118">
        <f>I142*'04.'!C$12</f>
        <v>0</v>
      </c>
      <c r="K142" s="116"/>
      <c r="L142" s="116"/>
      <c r="M142" s="116"/>
      <c r="N142" s="121"/>
      <c r="O142" s="122"/>
      <c r="P142" s="122"/>
      <c r="Q142" s="1"/>
    </row>
    <row r="143" spans="1:17" ht="16.5" customHeight="1">
      <c r="A143" s="123">
        <v>136</v>
      </c>
      <c r="B143" s="128">
        <v>120</v>
      </c>
      <c r="C143" s="116">
        <v>4</v>
      </c>
      <c r="D143" s="118">
        <f>C143*'04.'!C$5</f>
        <v>82.8</v>
      </c>
      <c r="E143" s="119"/>
      <c r="F143" s="118">
        <f t="shared" si="2"/>
        <v>0</v>
      </c>
      <c r="G143" s="116"/>
      <c r="H143" s="79">
        <f>G143*'04.'!C$25/1000</f>
        <v>0</v>
      </c>
      <c r="I143" s="116"/>
      <c r="J143" s="118">
        <f>I143*'04.'!C$12</f>
        <v>0</v>
      </c>
      <c r="K143" s="116"/>
      <c r="L143" s="116"/>
      <c r="M143" s="116"/>
      <c r="N143" s="121"/>
      <c r="O143" s="122"/>
      <c r="P143" s="122"/>
      <c r="Q143" s="1"/>
    </row>
    <row r="144" spans="1:17" ht="16.5" customHeight="1" thickBot="1">
      <c r="A144" s="116">
        <v>137</v>
      </c>
      <c r="B144" s="128">
        <v>180</v>
      </c>
      <c r="C144" s="116">
        <v>5</v>
      </c>
      <c r="D144" s="118">
        <f>C144*'04.'!C$5</f>
        <v>103.5</v>
      </c>
      <c r="E144" s="119">
        <v>3700</v>
      </c>
      <c r="F144" s="118">
        <f t="shared" si="2"/>
        <v>13.32</v>
      </c>
      <c r="G144" s="116"/>
      <c r="H144" s="79">
        <f>G144*'04.'!C$25/1000</f>
        <v>0</v>
      </c>
      <c r="I144" s="116"/>
      <c r="J144" s="118">
        <f>I144*'04.'!C$12</f>
        <v>0</v>
      </c>
      <c r="K144" s="116"/>
      <c r="L144" s="116"/>
      <c r="M144" s="116"/>
      <c r="N144" s="121"/>
      <c r="O144" s="122"/>
      <c r="P144" s="122"/>
      <c r="Q144" s="1"/>
    </row>
    <row r="145" spans="1:17" ht="16.5" customHeight="1" thickBot="1">
      <c r="A145" s="121" t="s">
        <v>193</v>
      </c>
      <c r="B145" s="130">
        <f aca="true" t="shared" si="3" ref="B145:N145">SUM(B8:B144)</f>
        <v>16316.53</v>
      </c>
      <c r="C145" s="131">
        <f t="shared" si="3"/>
        <v>582.4</v>
      </c>
      <c r="D145" s="132">
        <f t="shared" si="3"/>
        <v>12055.680000000006</v>
      </c>
      <c r="E145" s="133">
        <f t="shared" si="3"/>
        <v>182850</v>
      </c>
      <c r="F145" s="132">
        <f t="shared" si="3"/>
        <v>658.2600000000007</v>
      </c>
      <c r="G145" s="131">
        <f t="shared" si="3"/>
        <v>13500</v>
      </c>
      <c r="H145" s="132">
        <f t="shared" si="3"/>
        <v>542.565</v>
      </c>
      <c r="I145" s="131">
        <f t="shared" si="3"/>
        <v>2.2</v>
      </c>
      <c r="J145" s="132">
        <f t="shared" si="3"/>
        <v>34.32</v>
      </c>
      <c r="K145" s="131">
        <f t="shared" si="3"/>
        <v>0</v>
      </c>
      <c r="L145" s="131">
        <f t="shared" si="3"/>
        <v>0</v>
      </c>
      <c r="M145" s="131">
        <f t="shared" si="3"/>
        <v>0</v>
      </c>
      <c r="N145" s="134">
        <f t="shared" si="3"/>
        <v>0</v>
      </c>
      <c r="O145" s="122"/>
      <c r="P145" s="122"/>
      <c r="Q145" s="1"/>
    </row>
    <row r="146" spans="1:17" ht="16.5" customHeight="1">
      <c r="A146" s="129"/>
      <c r="B146" s="135"/>
      <c r="C146" s="135"/>
      <c r="D146" s="136"/>
      <c r="E146" s="137"/>
      <c r="F146" s="138"/>
      <c r="G146" s="122"/>
      <c r="H146" s="138"/>
      <c r="I146" s="122"/>
      <c r="J146" s="138"/>
      <c r="K146" s="122"/>
      <c r="L146" s="122"/>
      <c r="M146" s="122"/>
      <c r="N146" s="122"/>
      <c r="O146" s="122"/>
      <c r="P146" s="122"/>
      <c r="Q146" s="1"/>
    </row>
    <row r="147" spans="1:16" s="1" customFormat="1" ht="16.5" customHeight="1">
      <c r="A147" s="122"/>
      <c r="B147" s="122"/>
      <c r="C147" s="122"/>
      <c r="D147" s="138"/>
      <c r="E147" s="137"/>
      <c r="F147" s="138"/>
      <c r="G147" s="122"/>
      <c r="H147" s="138"/>
      <c r="I147" s="122"/>
      <c r="J147" s="138"/>
      <c r="K147" s="122"/>
      <c r="L147" s="122"/>
      <c r="M147" s="122"/>
      <c r="N147" s="122"/>
      <c r="O147" s="122"/>
      <c r="P147" s="122"/>
    </row>
    <row r="148" spans="1:16" s="1" customFormat="1" ht="16.5" customHeight="1">
      <c r="A148" s="122"/>
      <c r="B148" s="122"/>
      <c r="C148" s="122"/>
      <c r="D148" s="138"/>
      <c r="E148" s="137"/>
      <c r="F148" s="138"/>
      <c r="G148" s="122"/>
      <c r="H148" s="138"/>
      <c r="I148" s="122"/>
      <c r="J148" s="138"/>
      <c r="K148" s="122"/>
      <c r="L148" s="122"/>
      <c r="M148" s="122"/>
      <c r="N148" s="122"/>
      <c r="O148" s="122"/>
      <c r="P148" s="122"/>
    </row>
    <row r="149" spans="1:16" s="1" customFormat="1" ht="16.5" customHeight="1">
      <c r="A149" s="122"/>
      <c r="B149" s="122"/>
      <c r="C149" s="122"/>
      <c r="D149" s="138"/>
      <c r="E149" s="137"/>
      <c r="F149" s="138"/>
      <c r="G149" s="122"/>
      <c r="H149" s="138"/>
      <c r="I149" s="122"/>
      <c r="J149" s="138"/>
      <c r="K149" s="122"/>
      <c r="L149" s="122"/>
      <c r="M149" s="122"/>
      <c r="N149" s="122"/>
      <c r="O149" s="122"/>
      <c r="P149" s="122"/>
    </row>
    <row r="150" spans="1:16" s="1" customFormat="1" ht="16.5" customHeight="1">
      <c r="A150" s="122"/>
      <c r="B150" s="122"/>
      <c r="C150" s="122"/>
      <c r="D150" s="138"/>
      <c r="E150" s="137"/>
      <c r="F150" s="138"/>
      <c r="G150" s="122"/>
      <c r="H150" s="138"/>
      <c r="I150" s="122"/>
      <c r="J150" s="138"/>
      <c r="K150" s="122"/>
      <c r="L150" s="122"/>
      <c r="M150" s="122"/>
      <c r="N150" s="122"/>
      <c r="O150" s="122"/>
      <c r="P150" s="122"/>
    </row>
    <row r="151" spans="1:16" s="1" customFormat="1" ht="16.5" customHeight="1">
      <c r="A151" s="122"/>
      <c r="B151" s="122"/>
      <c r="C151" s="122"/>
      <c r="D151" s="138"/>
      <c r="E151" s="137"/>
      <c r="F151" s="138"/>
      <c r="G151" s="122"/>
      <c r="H151" s="138"/>
      <c r="I151" s="122"/>
      <c r="J151" s="138"/>
      <c r="K151" s="122"/>
      <c r="L151" s="122"/>
      <c r="M151" s="122"/>
      <c r="N151" s="122"/>
      <c r="O151" s="122"/>
      <c r="P151" s="122"/>
    </row>
    <row r="152" spans="1:16" s="1" customFormat="1" ht="16.5" customHeight="1">
      <c r="A152" s="122"/>
      <c r="B152" s="122"/>
      <c r="C152" s="122"/>
      <c r="D152" s="138"/>
      <c r="E152" s="137"/>
      <c r="F152" s="138"/>
      <c r="G152" s="122"/>
      <c r="H152" s="138"/>
      <c r="I152" s="122"/>
      <c r="J152" s="138"/>
      <c r="K152" s="122"/>
      <c r="L152" s="122"/>
      <c r="M152" s="122"/>
      <c r="N152" s="122"/>
      <c r="O152" s="122"/>
      <c r="P152" s="122"/>
    </row>
    <row r="153" spans="1:16" s="1" customFormat="1" ht="16.5" customHeight="1">
      <c r="A153" s="122"/>
      <c r="B153" s="122"/>
      <c r="C153" s="122"/>
      <c r="D153" s="138"/>
      <c r="E153" s="137"/>
      <c r="F153" s="138"/>
      <c r="G153" s="122"/>
      <c r="H153" s="138"/>
      <c r="I153" s="122"/>
      <c r="J153" s="138"/>
      <c r="K153" s="122"/>
      <c r="L153" s="122"/>
      <c r="M153" s="122"/>
      <c r="N153" s="122"/>
      <c r="O153" s="122"/>
      <c r="P153" s="122"/>
    </row>
    <row r="154" spans="1:16" s="1" customFormat="1" ht="16.5" customHeight="1">
      <c r="A154" s="122"/>
      <c r="B154" s="122"/>
      <c r="C154" s="122"/>
      <c r="D154" s="138"/>
      <c r="E154" s="137"/>
      <c r="F154" s="138"/>
      <c r="G154" s="122"/>
      <c r="H154" s="138"/>
      <c r="I154" s="122"/>
      <c r="J154" s="138"/>
      <c r="K154" s="122"/>
      <c r="L154" s="122"/>
      <c r="M154" s="122"/>
      <c r="N154" s="122"/>
      <c r="O154" s="122"/>
      <c r="P154" s="122"/>
    </row>
    <row r="155" spans="1:16" s="1" customFormat="1" ht="16.5" customHeight="1">
      <c r="A155" s="122"/>
      <c r="B155" s="122"/>
      <c r="C155" s="122"/>
      <c r="D155" s="138"/>
      <c r="E155" s="137"/>
      <c r="F155" s="138"/>
      <c r="G155" s="122"/>
      <c r="H155" s="138"/>
      <c r="I155" s="122"/>
      <c r="J155" s="138"/>
      <c r="K155" s="122"/>
      <c r="L155" s="122"/>
      <c r="M155" s="122"/>
      <c r="N155" s="122"/>
      <c r="O155" s="122"/>
      <c r="P155" s="122"/>
    </row>
    <row r="156" spans="1:16" s="1" customFormat="1" ht="16.5" customHeight="1">
      <c r="A156" s="122"/>
      <c r="B156" s="122"/>
      <c r="C156" s="122"/>
      <c r="D156" s="138"/>
      <c r="E156" s="137"/>
      <c r="F156" s="138"/>
      <c r="G156" s="122"/>
      <c r="H156" s="138"/>
      <c r="I156" s="122"/>
      <c r="J156" s="138"/>
      <c r="K156" s="122"/>
      <c r="L156" s="122"/>
      <c r="M156" s="122"/>
      <c r="N156" s="122"/>
      <c r="O156" s="122"/>
      <c r="P156" s="122"/>
    </row>
    <row r="157" spans="1:16" s="1" customFormat="1" ht="16.5" customHeight="1">
      <c r="A157" s="122"/>
      <c r="B157" s="122"/>
      <c r="C157" s="122"/>
      <c r="D157" s="138"/>
      <c r="E157" s="137"/>
      <c r="F157" s="138"/>
      <c r="G157" s="122"/>
      <c r="H157" s="138"/>
      <c r="I157" s="122"/>
      <c r="J157" s="138"/>
      <c r="K157" s="122"/>
      <c r="L157" s="122"/>
      <c r="M157" s="122"/>
      <c r="N157" s="122"/>
      <c r="O157" s="122"/>
      <c r="P157" s="122"/>
    </row>
    <row r="158" spans="1:16" s="1" customFormat="1" ht="16.5" customHeight="1">
      <c r="A158" s="122"/>
      <c r="B158" s="122"/>
      <c r="C158" s="122"/>
      <c r="D158" s="138"/>
      <c r="E158" s="137"/>
      <c r="F158" s="138"/>
      <c r="G158" s="122"/>
      <c r="H158" s="138"/>
      <c r="I158" s="122"/>
      <c r="J158" s="138"/>
      <c r="K158" s="122"/>
      <c r="L158" s="122"/>
      <c r="M158" s="122"/>
      <c r="N158" s="122"/>
      <c r="O158" s="122"/>
      <c r="P158" s="122"/>
    </row>
    <row r="159" spans="1:16" s="1" customFormat="1" ht="16.5" customHeight="1">
      <c r="A159" s="122"/>
      <c r="B159" s="122"/>
      <c r="C159" s="122"/>
      <c r="D159" s="138"/>
      <c r="E159" s="137"/>
      <c r="F159" s="138"/>
      <c r="G159" s="122"/>
      <c r="H159" s="138"/>
      <c r="I159" s="122"/>
      <c r="J159" s="138"/>
      <c r="K159" s="122"/>
      <c r="L159" s="122"/>
      <c r="M159" s="122"/>
      <c r="N159" s="122"/>
      <c r="O159" s="122"/>
      <c r="P159" s="122"/>
    </row>
    <row r="160" spans="1:16" s="1" customFormat="1" ht="16.5" customHeight="1">
      <c r="A160" s="122"/>
      <c r="B160" s="122"/>
      <c r="C160" s="122"/>
      <c r="D160" s="138"/>
      <c r="E160" s="137"/>
      <c r="F160" s="138"/>
      <c r="G160" s="122"/>
      <c r="H160" s="138"/>
      <c r="I160" s="122"/>
      <c r="J160" s="138"/>
      <c r="K160" s="122"/>
      <c r="L160" s="122"/>
      <c r="M160" s="122"/>
      <c r="N160" s="122"/>
      <c r="O160" s="122"/>
      <c r="P160" s="122"/>
    </row>
    <row r="161" spans="1:16" s="1" customFormat="1" ht="16.5" customHeight="1">
      <c r="A161" s="122"/>
      <c r="B161" s="122"/>
      <c r="C161" s="122"/>
      <c r="D161" s="138"/>
      <c r="E161" s="137"/>
      <c r="F161" s="138"/>
      <c r="G161" s="122"/>
      <c r="H161" s="138"/>
      <c r="I161" s="122"/>
      <c r="J161" s="138"/>
      <c r="K161" s="122"/>
      <c r="L161" s="122"/>
      <c r="M161" s="122"/>
      <c r="N161" s="122"/>
      <c r="O161" s="122"/>
      <c r="P161" s="122"/>
    </row>
    <row r="162" spans="1:16" s="1" customFormat="1" ht="16.5" customHeight="1">
      <c r="A162" s="122"/>
      <c r="B162" s="122"/>
      <c r="C162" s="122"/>
      <c r="D162" s="138"/>
      <c r="E162" s="137"/>
      <c r="F162" s="138"/>
      <c r="G162" s="122"/>
      <c r="H162" s="138"/>
      <c r="I162" s="122"/>
      <c r="J162" s="138"/>
      <c r="K162" s="122"/>
      <c r="L162" s="122"/>
      <c r="M162" s="122"/>
      <c r="N162" s="122"/>
      <c r="O162" s="122"/>
      <c r="P162" s="122"/>
    </row>
    <row r="163" spans="1:16" s="1" customFormat="1" ht="16.5" customHeight="1">
      <c r="A163" s="122"/>
      <c r="B163" s="122"/>
      <c r="C163" s="122"/>
      <c r="D163" s="138"/>
      <c r="E163" s="137"/>
      <c r="F163" s="138"/>
      <c r="G163" s="122"/>
      <c r="H163" s="138"/>
      <c r="I163" s="122"/>
      <c r="J163" s="138"/>
      <c r="K163" s="122"/>
      <c r="L163" s="122"/>
      <c r="M163" s="122"/>
      <c r="N163" s="122"/>
      <c r="O163" s="122"/>
      <c r="P163" s="122"/>
    </row>
    <row r="164" spans="1:16" s="1" customFormat="1" ht="16.5" customHeight="1">
      <c r="A164" s="122"/>
      <c r="B164" s="122"/>
      <c r="C164" s="122"/>
      <c r="D164" s="138"/>
      <c r="E164" s="137"/>
      <c r="F164" s="138"/>
      <c r="G164" s="122"/>
      <c r="H164" s="138"/>
      <c r="I164" s="122"/>
      <c r="J164" s="138"/>
      <c r="K164" s="122"/>
      <c r="L164" s="122"/>
      <c r="M164" s="122"/>
      <c r="N164" s="122"/>
      <c r="O164" s="122"/>
      <c r="P164" s="122"/>
    </row>
    <row r="165" spans="1:16" s="1" customFormat="1" ht="16.5" customHeight="1">
      <c r="A165" s="122"/>
      <c r="B165" s="122"/>
      <c r="C165" s="122"/>
      <c r="D165" s="138"/>
      <c r="E165" s="137"/>
      <c r="F165" s="138"/>
      <c r="G165" s="122"/>
      <c r="H165" s="138"/>
      <c r="I165" s="122"/>
      <c r="J165" s="138"/>
      <c r="K165" s="122"/>
      <c r="L165" s="122"/>
      <c r="M165" s="122"/>
      <c r="N165" s="122"/>
      <c r="O165" s="122"/>
      <c r="P165" s="122"/>
    </row>
    <row r="166" spans="1:16" s="1" customFormat="1" ht="16.5" customHeight="1">
      <c r="A166" s="122"/>
      <c r="B166" s="122"/>
      <c r="C166" s="122"/>
      <c r="D166" s="138"/>
      <c r="E166" s="137"/>
      <c r="F166" s="138"/>
      <c r="G166" s="122"/>
      <c r="H166" s="138"/>
      <c r="I166" s="122"/>
      <c r="J166" s="138"/>
      <c r="K166" s="122"/>
      <c r="L166" s="122"/>
      <c r="M166" s="122"/>
      <c r="N166" s="122"/>
      <c r="O166" s="122"/>
      <c r="P166" s="122"/>
    </row>
    <row r="167" spans="1:16" s="1" customFormat="1" ht="16.5" customHeight="1">
      <c r="A167" s="122"/>
      <c r="B167" s="122"/>
      <c r="C167" s="122"/>
      <c r="D167" s="138"/>
      <c r="E167" s="137"/>
      <c r="F167" s="138"/>
      <c r="G167" s="122"/>
      <c r="H167" s="138"/>
      <c r="I167" s="122"/>
      <c r="J167" s="138"/>
      <c r="K167" s="122"/>
      <c r="L167" s="122"/>
      <c r="M167" s="122"/>
      <c r="N167" s="122"/>
      <c r="O167" s="122"/>
      <c r="P167" s="122"/>
    </row>
    <row r="168" spans="1:16" s="1" customFormat="1" ht="16.5" customHeight="1">
      <c r="A168" s="122"/>
      <c r="B168" s="122"/>
      <c r="C168" s="122"/>
      <c r="D168" s="138"/>
      <c r="E168" s="137"/>
      <c r="F168" s="138"/>
      <c r="G168" s="122"/>
      <c r="H168" s="138"/>
      <c r="I168" s="122"/>
      <c r="J168" s="138"/>
      <c r="K168" s="122"/>
      <c r="L168" s="122"/>
      <c r="M168" s="122"/>
      <c r="N168" s="122"/>
      <c r="O168" s="122"/>
      <c r="P168" s="122"/>
    </row>
    <row r="169" spans="1:16" s="1" customFormat="1" ht="16.5" customHeight="1">
      <c r="A169" s="122"/>
      <c r="B169" s="122"/>
      <c r="C169" s="122"/>
      <c r="D169" s="138"/>
      <c r="E169" s="137"/>
      <c r="F169" s="138"/>
      <c r="G169" s="122"/>
      <c r="H169" s="138"/>
      <c r="I169" s="122"/>
      <c r="J169" s="138"/>
      <c r="K169" s="122"/>
      <c r="L169" s="122"/>
      <c r="M169" s="122"/>
      <c r="N169" s="122"/>
      <c r="O169" s="122"/>
      <c r="P169" s="122"/>
    </row>
    <row r="170" spans="1:16" s="1" customFormat="1" ht="16.5" customHeight="1">
      <c r="A170" s="122"/>
      <c r="B170" s="122"/>
      <c r="C170" s="122"/>
      <c r="D170" s="138"/>
      <c r="E170" s="137"/>
      <c r="F170" s="138"/>
      <c r="G170" s="122"/>
      <c r="H170" s="138"/>
      <c r="I170" s="122"/>
      <c r="J170" s="138"/>
      <c r="K170" s="122"/>
      <c r="L170" s="122"/>
      <c r="M170" s="122"/>
      <c r="N170" s="122"/>
      <c r="O170" s="122"/>
      <c r="P170" s="122"/>
    </row>
    <row r="171" spans="1:16" s="1" customFormat="1" ht="16.5" customHeight="1">
      <c r="A171" s="122"/>
      <c r="B171" s="122"/>
      <c r="C171" s="122"/>
      <c r="D171" s="138"/>
      <c r="E171" s="137"/>
      <c r="F171" s="138"/>
      <c r="G171" s="122"/>
      <c r="H171" s="138"/>
      <c r="I171" s="122"/>
      <c r="J171" s="138"/>
      <c r="K171" s="122"/>
      <c r="L171" s="122"/>
      <c r="M171" s="122"/>
      <c r="N171" s="122"/>
      <c r="O171" s="122"/>
      <c r="P171" s="122"/>
    </row>
    <row r="172" spans="1:16" s="1" customFormat="1" ht="16.5" customHeight="1">
      <c r="A172" s="122"/>
      <c r="B172" s="122"/>
      <c r="C172" s="122"/>
      <c r="D172" s="138"/>
      <c r="E172" s="137"/>
      <c r="F172" s="138"/>
      <c r="G172" s="122"/>
      <c r="H172" s="138"/>
      <c r="I172" s="122"/>
      <c r="J172" s="138"/>
      <c r="K172" s="122"/>
      <c r="L172" s="122"/>
      <c r="M172" s="122"/>
      <c r="N172" s="122"/>
      <c r="O172" s="122"/>
      <c r="P172" s="122"/>
    </row>
    <row r="173" spans="1:16" s="1" customFormat="1" ht="16.5" customHeight="1">
      <c r="A173" s="122"/>
      <c r="B173" s="122"/>
      <c r="C173" s="122"/>
      <c r="D173" s="138"/>
      <c r="E173" s="137"/>
      <c r="F173" s="138"/>
      <c r="G173" s="122"/>
      <c r="H173" s="138"/>
      <c r="I173" s="122"/>
      <c r="J173" s="138"/>
      <c r="K173" s="122"/>
      <c r="L173" s="122"/>
      <c r="M173" s="122"/>
      <c r="N173" s="122"/>
      <c r="O173" s="122"/>
      <c r="P173" s="122"/>
    </row>
    <row r="174" spans="1:16" s="1" customFormat="1" ht="16.5" customHeight="1">
      <c r="A174" s="122"/>
      <c r="B174" s="122"/>
      <c r="C174" s="122"/>
      <c r="D174" s="138"/>
      <c r="E174" s="137"/>
      <c r="F174" s="138"/>
      <c r="G174" s="122"/>
      <c r="H174" s="138"/>
      <c r="I174" s="122"/>
      <c r="J174" s="138"/>
      <c r="K174" s="122"/>
      <c r="L174" s="122"/>
      <c r="M174" s="122"/>
      <c r="N174" s="122"/>
      <c r="O174" s="122"/>
      <c r="P174" s="122"/>
    </row>
    <row r="175" spans="1:16" s="1" customFormat="1" ht="16.5" customHeight="1">
      <c r="A175" s="122"/>
      <c r="B175" s="122"/>
      <c r="C175" s="122"/>
      <c r="D175" s="138"/>
      <c r="E175" s="137"/>
      <c r="F175" s="138"/>
      <c r="G175" s="122"/>
      <c r="H175" s="138"/>
      <c r="I175" s="122"/>
      <c r="J175" s="138"/>
      <c r="K175" s="122"/>
      <c r="L175" s="122"/>
      <c r="M175" s="122"/>
      <c r="N175" s="122"/>
      <c r="O175" s="122"/>
      <c r="P175" s="122"/>
    </row>
    <row r="176" spans="1:17" ht="16.5" customHeight="1">
      <c r="A176" s="122"/>
      <c r="B176" s="122"/>
      <c r="C176" s="122"/>
      <c r="D176" s="138"/>
      <c r="E176" s="137"/>
      <c r="F176" s="138"/>
      <c r="G176" s="122"/>
      <c r="H176" s="138"/>
      <c r="I176" s="122"/>
      <c r="J176" s="138"/>
      <c r="K176" s="122"/>
      <c r="L176" s="122"/>
      <c r="M176" s="122"/>
      <c r="N176" s="122"/>
      <c r="O176" s="122"/>
      <c r="P176" s="122"/>
      <c r="Q176" s="1"/>
    </row>
    <row r="177" spans="1:17" ht="16.5" customHeight="1">
      <c r="A177" s="122"/>
      <c r="B177" s="122"/>
      <c r="C177" s="122"/>
      <c r="D177" s="138"/>
      <c r="E177" s="137"/>
      <c r="F177" s="138"/>
      <c r="G177" s="122"/>
      <c r="H177" s="138"/>
      <c r="I177" s="122"/>
      <c r="J177" s="138"/>
      <c r="K177" s="122"/>
      <c r="L177" s="122"/>
      <c r="M177" s="122"/>
      <c r="N177" s="122"/>
      <c r="O177" s="122"/>
      <c r="P177" s="122"/>
      <c r="Q177" s="1"/>
    </row>
    <row r="178" spans="1:17" ht="16.5" customHeight="1">
      <c r="A178" s="122"/>
      <c r="B178" s="122"/>
      <c r="C178" s="122"/>
      <c r="D178" s="138"/>
      <c r="E178" s="137"/>
      <c r="F178" s="138"/>
      <c r="G178" s="122"/>
      <c r="H178" s="138"/>
      <c r="I178" s="122"/>
      <c r="J178" s="138"/>
      <c r="K178" s="122"/>
      <c r="L178" s="122"/>
      <c r="M178" s="122"/>
      <c r="N178" s="122"/>
      <c r="O178" s="122"/>
      <c r="P178" s="122"/>
      <c r="Q178" s="1"/>
    </row>
    <row r="179" spans="1:17" ht="16.5" customHeight="1">
      <c r="A179" s="122"/>
      <c r="B179" s="122"/>
      <c r="C179" s="122"/>
      <c r="D179" s="138"/>
      <c r="E179" s="137"/>
      <c r="F179" s="138"/>
      <c r="G179" s="122"/>
      <c r="H179" s="138"/>
      <c r="I179" s="122"/>
      <c r="J179" s="138"/>
      <c r="K179" s="122"/>
      <c r="L179" s="122"/>
      <c r="M179" s="122"/>
      <c r="N179" s="122"/>
      <c r="O179" s="122"/>
      <c r="P179" s="122"/>
      <c r="Q179" s="1"/>
    </row>
    <row r="180" spans="1:17" ht="16.5" customHeight="1">
      <c r="A180" s="122"/>
      <c r="B180" s="122"/>
      <c r="C180" s="122"/>
      <c r="D180" s="138"/>
      <c r="E180" s="137"/>
      <c r="F180" s="138"/>
      <c r="G180" s="122"/>
      <c r="H180" s="138"/>
      <c r="I180" s="122"/>
      <c r="J180" s="138"/>
      <c r="K180" s="122"/>
      <c r="L180" s="122"/>
      <c r="M180" s="122"/>
      <c r="N180" s="122"/>
      <c r="O180" s="122"/>
      <c r="P180" s="122"/>
      <c r="Q180" s="1"/>
    </row>
    <row r="181" spans="1:17" ht="16.5" customHeight="1">
      <c r="A181" s="122"/>
      <c r="B181" s="122"/>
      <c r="C181" s="122"/>
      <c r="D181" s="138"/>
      <c r="E181" s="137"/>
      <c r="F181" s="138"/>
      <c r="G181" s="122"/>
      <c r="H181" s="138"/>
      <c r="I181" s="122"/>
      <c r="J181" s="138"/>
      <c r="K181" s="122"/>
      <c r="L181" s="122"/>
      <c r="M181" s="122"/>
      <c r="N181" s="122"/>
      <c r="O181" s="122"/>
      <c r="P181" s="122"/>
      <c r="Q181" s="1"/>
    </row>
    <row r="182" spans="1:17" ht="16.5" customHeight="1">
      <c r="A182" s="122"/>
      <c r="B182" s="122"/>
      <c r="C182" s="122"/>
      <c r="D182" s="138"/>
      <c r="E182" s="137"/>
      <c r="F182" s="138"/>
      <c r="G182" s="122"/>
      <c r="H182" s="138"/>
      <c r="I182" s="122"/>
      <c r="J182" s="138"/>
      <c r="K182" s="122"/>
      <c r="L182" s="122"/>
      <c r="M182" s="122"/>
      <c r="N182" s="122"/>
      <c r="O182" s="122"/>
      <c r="P182" s="122"/>
      <c r="Q182" s="1"/>
    </row>
    <row r="183" spans="1:17" ht="16.5" customHeight="1">
      <c r="A183" s="122"/>
      <c r="B183" s="122"/>
      <c r="C183" s="122"/>
      <c r="D183" s="138"/>
      <c r="E183" s="137"/>
      <c r="F183" s="138"/>
      <c r="G183" s="122"/>
      <c r="H183" s="138"/>
      <c r="I183" s="122"/>
      <c r="J183" s="138"/>
      <c r="K183" s="122"/>
      <c r="L183" s="122"/>
      <c r="M183" s="122"/>
      <c r="N183" s="122"/>
      <c r="O183" s="122"/>
      <c r="P183" s="122"/>
      <c r="Q183" s="1"/>
    </row>
    <row r="184" spans="1:17" ht="16.5" customHeight="1">
      <c r="A184" s="122"/>
      <c r="B184" s="122"/>
      <c r="C184" s="122"/>
      <c r="D184" s="138"/>
      <c r="E184" s="137"/>
      <c r="F184" s="138"/>
      <c r="G184" s="122"/>
      <c r="H184" s="138"/>
      <c r="I184" s="122"/>
      <c r="J184" s="138"/>
      <c r="K184" s="122"/>
      <c r="L184" s="122"/>
      <c r="M184" s="122"/>
      <c r="N184" s="122"/>
      <c r="O184" s="122"/>
      <c r="P184" s="122"/>
      <c r="Q184" s="1"/>
    </row>
    <row r="185" spans="1:17" ht="16.5" customHeight="1">
      <c r="A185" s="122"/>
      <c r="B185" s="122"/>
      <c r="C185" s="122"/>
      <c r="D185" s="138"/>
      <c r="E185" s="137"/>
      <c r="F185" s="138"/>
      <c r="G185" s="122"/>
      <c r="H185" s="138"/>
      <c r="I185" s="122"/>
      <c r="J185" s="138"/>
      <c r="K185" s="122"/>
      <c r="L185" s="122"/>
      <c r="M185" s="122"/>
      <c r="N185" s="122"/>
      <c r="O185" s="122"/>
      <c r="P185" s="122"/>
      <c r="Q185" s="1"/>
    </row>
    <row r="186" spans="1:17" ht="16.5" customHeight="1">
      <c r="A186" s="122"/>
      <c r="B186" s="122"/>
      <c r="C186" s="122"/>
      <c r="D186" s="138"/>
      <c r="E186" s="137"/>
      <c r="F186" s="138"/>
      <c r="G186" s="122"/>
      <c r="H186" s="138"/>
      <c r="I186" s="122"/>
      <c r="J186" s="138"/>
      <c r="K186" s="122"/>
      <c r="L186" s="122"/>
      <c r="M186" s="122"/>
      <c r="N186" s="122"/>
      <c r="O186" s="122"/>
      <c r="P186" s="122"/>
      <c r="Q186" s="1"/>
    </row>
    <row r="187" spans="1:17" ht="16.5" customHeight="1">
      <c r="A187" s="122"/>
      <c r="B187" s="122"/>
      <c r="C187" s="122"/>
      <c r="D187" s="138"/>
      <c r="E187" s="137"/>
      <c r="F187" s="138"/>
      <c r="G187" s="122"/>
      <c r="H187" s="138"/>
      <c r="I187" s="122"/>
      <c r="J187" s="138"/>
      <c r="K187" s="122"/>
      <c r="L187" s="122"/>
      <c r="M187" s="122"/>
      <c r="N187" s="122"/>
      <c r="O187" s="122"/>
      <c r="P187" s="122"/>
      <c r="Q187" s="1"/>
    </row>
    <row r="188" spans="1:17" ht="16.5" customHeight="1">
      <c r="A188" s="122"/>
      <c r="B188" s="122"/>
      <c r="C188" s="122"/>
      <c r="D188" s="138"/>
      <c r="E188" s="137"/>
      <c r="F188" s="138"/>
      <c r="G188" s="122"/>
      <c r="H188" s="138"/>
      <c r="I188" s="122"/>
      <c r="J188" s="138"/>
      <c r="K188" s="122"/>
      <c r="L188" s="122"/>
      <c r="M188" s="122"/>
      <c r="N188" s="122"/>
      <c r="O188" s="122"/>
      <c r="P188" s="122"/>
      <c r="Q188" s="1"/>
    </row>
    <row r="189" spans="1:17" ht="16.5" customHeight="1">
      <c r="A189" s="122"/>
      <c r="B189" s="122"/>
      <c r="C189" s="122"/>
      <c r="D189" s="138"/>
      <c r="E189" s="137"/>
      <c r="F189" s="138"/>
      <c r="G189" s="122"/>
      <c r="H189" s="138"/>
      <c r="I189" s="122"/>
      <c r="J189" s="138"/>
      <c r="K189" s="122"/>
      <c r="L189" s="122"/>
      <c r="M189" s="122"/>
      <c r="N189" s="122"/>
      <c r="O189" s="122"/>
      <c r="P189" s="122"/>
      <c r="Q189" s="1"/>
    </row>
    <row r="190" spans="1:17" ht="16.5" customHeight="1">
      <c r="A190" s="122"/>
      <c r="B190" s="122"/>
      <c r="C190" s="122"/>
      <c r="D190" s="138"/>
      <c r="E190" s="137"/>
      <c r="F190" s="138"/>
      <c r="G190" s="122"/>
      <c r="H190" s="138"/>
      <c r="I190" s="122"/>
      <c r="J190" s="138"/>
      <c r="K190" s="122"/>
      <c r="L190" s="122"/>
      <c r="M190" s="122"/>
      <c r="N190" s="122"/>
      <c r="O190" s="122"/>
      <c r="P190" s="122"/>
      <c r="Q190" s="1"/>
    </row>
    <row r="191" spans="1:17" ht="16.5" customHeight="1">
      <c r="A191" s="122"/>
      <c r="B191" s="122"/>
      <c r="C191" s="122"/>
      <c r="D191" s="138"/>
      <c r="E191" s="137"/>
      <c r="F191" s="138"/>
      <c r="G191" s="122"/>
      <c r="H191" s="138"/>
      <c r="I191" s="122"/>
      <c r="J191" s="138"/>
      <c r="K191" s="122"/>
      <c r="L191" s="122"/>
      <c r="M191" s="122"/>
      <c r="N191" s="122"/>
      <c r="O191" s="122"/>
      <c r="P191" s="122"/>
      <c r="Q191" s="1"/>
    </row>
    <row r="192" spans="1:17" ht="16.5" customHeight="1">
      <c r="A192" s="122"/>
      <c r="B192" s="122"/>
      <c r="C192" s="122"/>
      <c r="D192" s="138"/>
      <c r="E192" s="137"/>
      <c r="F192" s="138"/>
      <c r="G192" s="122"/>
      <c r="H192" s="138"/>
      <c r="I192" s="122"/>
      <c r="J192" s="138"/>
      <c r="K192" s="122"/>
      <c r="L192" s="122"/>
      <c r="M192" s="122"/>
      <c r="N192" s="122"/>
      <c r="O192" s="122"/>
      <c r="P192" s="122"/>
      <c r="Q192" s="1"/>
    </row>
    <row r="193" spans="1:17" ht="16.5" customHeight="1">
      <c r="A193" s="122"/>
      <c r="B193" s="122"/>
      <c r="C193" s="122"/>
      <c r="D193" s="138"/>
      <c r="E193" s="137"/>
      <c r="F193" s="138"/>
      <c r="G193" s="122"/>
      <c r="H193" s="138"/>
      <c r="I193" s="122"/>
      <c r="J193" s="138"/>
      <c r="K193" s="122"/>
      <c r="L193" s="122"/>
      <c r="M193" s="122"/>
      <c r="N193" s="122"/>
      <c r="O193" s="122"/>
      <c r="P193" s="122"/>
      <c r="Q193" s="1"/>
    </row>
    <row r="194" spans="1:17" ht="16.5" customHeight="1">
      <c r="A194" s="122"/>
      <c r="B194" s="122"/>
      <c r="C194" s="122"/>
      <c r="D194" s="138"/>
      <c r="E194" s="137"/>
      <c r="F194" s="138"/>
      <c r="G194" s="122"/>
      <c r="H194" s="138"/>
      <c r="I194" s="122"/>
      <c r="J194" s="138"/>
      <c r="K194" s="122"/>
      <c r="L194" s="122"/>
      <c r="M194" s="122"/>
      <c r="N194" s="122"/>
      <c r="O194" s="122"/>
      <c r="P194" s="122"/>
      <c r="Q194" s="1"/>
    </row>
    <row r="195" spans="1:17" ht="16.5" customHeight="1">
      <c r="A195" s="122"/>
      <c r="B195" s="122"/>
      <c r="C195" s="122"/>
      <c r="D195" s="138"/>
      <c r="E195" s="137"/>
      <c r="F195" s="138"/>
      <c r="G195" s="122"/>
      <c r="H195" s="138"/>
      <c r="I195" s="122"/>
      <c r="J195" s="138"/>
      <c r="K195" s="122"/>
      <c r="L195" s="122"/>
      <c r="M195" s="122"/>
      <c r="N195" s="122"/>
      <c r="O195" s="122"/>
      <c r="P195" s="122"/>
      <c r="Q195" s="1"/>
    </row>
    <row r="196" spans="1:17" ht="16.5" customHeight="1">
      <c r="A196" s="122"/>
      <c r="B196" s="122"/>
      <c r="C196" s="122"/>
      <c r="D196" s="138"/>
      <c r="E196" s="137"/>
      <c r="F196" s="138"/>
      <c r="G196" s="122"/>
      <c r="H196" s="138"/>
      <c r="I196" s="122"/>
      <c r="J196" s="138"/>
      <c r="K196" s="122"/>
      <c r="L196" s="122"/>
      <c r="M196" s="122"/>
      <c r="N196" s="122"/>
      <c r="O196" s="122"/>
      <c r="P196" s="122"/>
      <c r="Q196" s="1"/>
    </row>
    <row r="197" spans="1:17" ht="16.5" customHeight="1">
      <c r="A197" s="122"/>
      <c r="B197" s="122"/>
      <c r="C197" s="122"/>
      <c r="D197" s="138"/>
      <c r="E197" s="137"/>
      <c r="F197" s="138"/>
      <c r="G197" s="122"/>
      <c r="H197" s="138"/>
      <c r="I197" s="122"/>
      <c r="J197" s="138"/>
      <c r="K197" s="122"/>
      <c r="L197" s="122"/>
      <c r="M197" s="122"/>
      <c r="N197" s="122"/>
      <c r="O197" s="122"/>
      <c r="P197" s="122"/>
      <c r="Q197" s="1"/>
    </row>
    <row r="198" spans="1:17" ht="16.5" customHeight="1">
      <c r="A198" s="122"/>
      <c r="B198" s="122"/>
      <c r="C198" s="122"/>
      <c r="D198" s="138"/>
      <c r="E198" s="137"/>
      <c r="F198" s="138"/>
      <c r="G198" s="122"/>
      <c r="H198" s="138"/>
      <c r="I198" s="122"/>
      <c r="J198" s="138"/>
      <c r="K198" s="122"/>
      <c r="L198" s="122"/>
      <c r="M198" s="122"/>
      <c r="N198" s="122"/>
      <c r="O198" s="122"/>
      <c r="P198" s="122"/>
      <c r="Q198" s="1"/>
    </row>
    <row r="199" spans="1:17" ht="16.5" customHeight="1">
      <c r="A199" s="122"/>
      <c r="B199" s="122"/>
      <c r="C199" s="122"/>
      <c r="D199" s="138"/>
      <c r="E199" s="137"/>
      <c r="F199" s="138"/>
      <c r="G199" s="122"/>
      <c r="H199" s="138"/>
      <c r="I199" s="122"/>
      <c r="J199" s="138"/>
      <c r="K199" s="122"/>
      <c r="L199" s="122"/>
      <c r="M199" s="122"/>
      <c r="N199" s="122"/>
      <c r="O199" s="122"/>
      <c r="P199" s="122"/>
      <c r="Q199" s="1"/>
    </row>
    <row r="200" spans="1:17" ht="16.5" customHeight="1">
      <c r="A200" s="122"/>
      <c r="B200" s="122"/>
      <c r="C200" s="122"/>
      <c r="D200" s="138"/>
      <c r="E200" s="137"/>
      <c r="F200" s="138"/>
      <c r="G200" s="122"/>
      <c r="H200" s="138"/>
      <c r="I200" s="122"/>
      <c r="J200" s="138"/>
      <c r="K200" s="122"/>
      <c r="L200" s="122"/>
      <c r="M200" s="122"/>
      <c r="N200" s="122"/>
      <c r="O200" s="122"/>
      <c r="P200" s="122"/>
      <c r="Q200" s="1"/>
    </row>
    <row r="201" spans="1:17" ht="16.5" customHeight="1">
      <c r="A201" s="122"/>
      <c r="B201" s="122"/>
      <c r="C201" s="122"/>
      <c r="D201" s="138"/>
      <c r="E201" s="137"/>
      <c r="F201" s="138"/>
      <c r="G201" s="122"/>
      <c r="H201" s="138"/>
      <c r="I201" s="122"/>
      <c r="J201" s="138"/>
      <c r="K201" s="122"/>
      <c r="L201" s="122"/>
      <c r="M201" s="122"/>
      <c r="N201" s="122"/>
      <c r="O201" s="122"/>
      <c r="P201" s="122"/>
      <c r="Q201" s="1"/>
    </row>
    <row r="202" spans="1:17" ht="16.5" customHeight="1">
      <c r="A202" s="122"/>
      <c r="B202" s="122"/>
      <c r="C202" s="122"/>
      <c r="D202" s="138"/>
      <c r="E202" s="137"/>
      <c r="F202" s="138"/>
      <c r="G202" s="122"/>
      <c r="H202" s="138"/>
      <c r="I202" s="122"/>
      <c r="J202" s="138"/>
      <c r="K202" s="122"/>
      <c r="L202" s="122"/>
      <c r="M202" s="122"/>
      <c r="N202" s="122"/>
      <c r="O202" s="122"/>
      <c r="P202" s="122"/>
      <c r="Q202" s="1"/>
    </row>
    <row r="203" spans="1:17" ht="16.5" customHeight="1">
      <c r="A203" s="122"/>
      <c r="B203" s="122"/>
      <c r="C203" s="122"/>
      <c r="D203" s="138"/>
      <c r="E203" s="137"/>
      <c r="F203" s="138"/>
      <c r="G203" s="122"/>
      <c r="H203" s="138"/>
      <c r="I203" s="122"/>
      <c r="J203" s="138"/>
      <c r="K203" s="122"/>
      <c r="L203" s="122"/>
      <c r="M203" s="122"/>
      <c r="N203" s="122"/>
      <c r="O203" s="122"/>
      <c r="P203" s="122"/>
      <c r="Q203" s="1"/>
    </row>
    <row r="204" spans="1:17" ht="16.5" customHeight="1">
      <c r="A204" s="122"/>
      <c r="B204" s="122"/>
      <c r="C204" s="122"/>
      <c r="D204" s="138"/>
      <c r="E204" s="137"/>
      <c r="F204" s="138"/>
      <c r="G204" s="122"/>
      <c r="H204" s="138"/>
      <c r="I204" s="122"/>
      <c r="J204" s="138"/>
      <c r="K204" s="122"/>
      <c r="L204" s="122"/>
      <c r="M204" s="122"/>
      <c r="N204" s="122"/>
      <c r="O204" s="122"/>
      <c r="P204" s="122"/>
      <c r="Q204" s="1"/>
    </row>
    <row r="205" spans="1:17" ht="16.5" customHeight="1">
      <c r="A205" s="122"/>
      <c r="B205" s="122"/>
      <c r="C205" s="122"/>
      <c r="D205" s="138"/>
      <c r="E205" s="137"/>
      <c r="F205" s="138"/>
      <c r="G205" s="122"/>
      <c r="H205" s="138"/>
      <c r="I205" s="122"/>
      <c r="J205" s="138"/>
      <c r="K205" s="122"/>
      <c r="L205" s="122"/>
      <c r="M205" s="122"/>
      <c r="N205" s="122"/>
      <c r="O205" s="122"/>
      <c r="P205" s="122"/>
      <c r="Q205" s="1"/>
    </row>
    <row r="206" spans="1:17" ht="16.5" customHeight="1">
      <c r="A206" s="122"/>
      <c r="B206" s="122"/>
      <c r="C206" s="122"/>
      <c r="D206" s="138"/>
      <c r="E206" s="137"/>
      <c r="F206" s="138"/>
      <c r="G206" s="122"/>
      <c r="H206" s="138"/>
      <c r="I206" s="122"/>
      <c r="J206" s="138"/>
      <c r="K206" s="122"/>
      <c r="L206" s="122"/>
      <c r="M206" s="122"/>
      <c r="N206" s="122"/>
      <c r="O206" s="122"/>
      <c r="P206" s="122"/>
      <c r="Q206" s="1"/>
    </row>
    <row r="207" spans="1:17" ht="16.5" customHeight="1">
      <c r="A207" s="122"/>
      <c r="B207" s="122"/>
      <c r="C207" s="122"/>
      <c r="D207" s="138"/>
      <c r="E207" s="137"/>
      <c r="F207" s="138"/>
      <c r="G207" s="122"/>
      <c r="H207" s="138"/>
      <c r="I207" s="122"/>
      <c r="J207" s="138"/>
      <c r="K207" s="122"/>
      <c r="L207" s="122"/>
      <c r="M207" s="122"/>
      <c r="N207" s="122"/>
      <c r="O207" s="122"/>
      <c r="P207" s="122"/>
      <c r="Q207" s="1"/>
    </row>
    <row r="208" spans="1:17" ht="16.5" customHeight="1">
      <c r="A208" s="122"/>
      <c r="B208" s="122"/>
      <c r="C208" s="122"/>
      <c r="D208" s="138"/>
      <c r="E208" s="137"/>
      <c r="F208" s="138"/>
      <c r="G208" s="122"/>
      <c r="H208" s="138"/>
      <c r="I208" s="122"/>
      <c r="J208" s="138"/>
      <c r="K208" s="122"/>
      <c r="L208" s="122"/>
      <c r="M208" s="122"/>
      <c r="N208" s="122"/>
      <c r="O208" s="122"/>
      <c r="P208" s="122"/>
      <c r="Q208" s="1"/>
    </row>
    <row r="209" spans="1:17" ht="16.5" customHeight="1">
      <c r="A209" s="122"/>
      <c r="B209" s="122"/>
      <c r="C209" s="122"/>
      <c r="D209" s="138"/>
      <c r="E209" s="137"/>
      <c r="F209" s="138"/>
      <c r="G209" s="122"/>
      <c r="H209" s="138"/>
      <c r="I209" s="122"/>
      <c r="J209" s="138"/>
      <c r="K209" s="122"/>
      <c r="L209" s="122"/>
      <c r="M209" s="122"/>
      <c r="N209" s="122"/>
      <c r="O209" s="122"/>
      <c r="P209" s="122"/>
      <c r="Q209" s="1"/>
    </row>
    <row r="210" spans="1:17" ht="16.5" customHeight="1">
      <c r="A210" s="122"/>
      <c r="B210" s="122"/>
      <c r="C210" s="122"/>
      <c r="D210" s="138"/>
      <c r="E210" s="137"/>
      <c r="F210" s="138"/>
      <c r="G210" s="122"/>
      <c r="H210" s="138"/>
      <c r="I210" s="122"/>
      <c r="J210" s="138"/>
      <c r="K210" s="122"/>
      <c r="L210" s="122"/>
      <c r="M210" s="122"/>
      <c r="N210" s="122"/>
      <c r="O210" s="122"/>
      <c r="P210" s="122"/>
      <c r="Q210" s="1"/>
    </row>
    <row r="211" spans="1:17" ht="16.5" customHeight="1">
      <c r="A211" s="122"/>
      <c r="B211" s="122"/>
      <c r="C211" s="122"/>
      <c r="D211" s="138"/>
      <c r="E211" s="137"/>
      <c r="F211" s="138"/>
      <c r="G211" s="122"/>
      <c r="H211" s="138"/>
      <c r="I211" s="122"/>
      <c r="J211" s="138"/>
      <c r="K211" s="122"/>
      <c r="L211" s="122"/>
      <c r="M211" s="122"/>
      <c r="N211" s="122"/>
      <c r="O211" s="122"/>
      <c r="P211" s="122"/>
      <c r="Q211" s="1"/>
    </row>
    <row r="212" spans="1:17" ht="15.75">
      <c r="A212" s="122"/>
      <c r="B212" s="122"/>
      <c r="C212" s="122"/>
      <c r="D212" s="138"/>
      <c r="E212" s="137"/>
      <c r="F212" s="138"/>
      <c r="G212" s="122"/>
      <c r="H212" s="138"/>
      <c r="I212" s="122"/>
      <c r="J212" s="138"/>
      <c r="K212" s="122"/>
      <c r="L212" s="122"/>
      <c r="M212" s="122"/>
      <c r="N212" s="122"/>
      <c r="O212" s="122"/>
      <c r="P212" s="122"/>
      <c r="Q212" s="1"/>
    </row>
    <row r="213" spans="1:17" ht="15.75">
      <c r="A213" s="122"/>
      <c r="B213" s="122"/>
      <c r="C213" s="122"/>
      <c r="D213" s="138"/>
      <c r="E213" s="137"/>
      <c r="F213" s="138"/>
      <c r="G213" s="122"/>
      <c r="H213" s="138"/>
      <c r="I213" s="122"/>
      <c r="J213" s="138"/>
      <c r="K213" s="122"/>
      <c r="L213" s="122"/>
      <c r="M213" s="122"/>
      <c r="N213" s="122"/>
      <c r="O213" s="122"/>
      <c r="P213" s="122"/>
      <c r="Q213" s="1"/>
    </row>
    <row r="214" spans="1:17" ht="15.75">
      <c r="A214" s="122"/>
      <c r="B214" s="122"/>
      <c r="C214" s="122"/>
      <c r="D214" s="138"/>
      <c r="E214" s="137"/>
      <c r="F214" s="138"/>
      <c r="G214" s="122"/>
      <c r="H214" s="138"/>
      <c r="I214" s="122"/>
      <c r="J214" s="138"/>
      <c r="K214" s="122"/>
      <c r="L214" s="122"/>
      <c r="M214" s="122"/>
      <c r="N214" s="122"/>
      <c r="O214" s="122"/>
      <c r="P214" s="122"/>
      <c r="Q214" s="1"/>
    </row>
    <row r="215" spans="1:17" ht="15.75">
      <c r="A215" s="122"/>
      <c r="B215" s="122"/>
      <c r="C215" s="122"/>
      <c r="D215" s="138"/>
      <c r="E215" s="137"/>
      <c r="F215" s="138"/>
      <c r="G215" s="122"/>
      <c r="H215" s="138"/>
      <c r="I215" s="122"/>
      <c r="J215" s="138"/>
      <c r="K215" s="122"/>
      <c r="L215" s="122"/>
      <c r="M215" s="122"/>
      <c r="N215" s="122"/>
      <c r="O215" s="122"/>
      <c r="P215" s="122"/>
      <c r="Q215" s="1"/>
    </row>
    <row r="216" spans="1:17" ht="15.75">
      <c r="A216" s="122"/>
      <c r="B216" s="122"/>
      <c r="C216" s="122"/>
      <c r="D216" s="138"/>
      <c r="E216" s="137"/>
      <c r="F216" s="138"/>
      <c r="G216" s="122"/>
      <c r="H216" s="138"/>
      <c r="I216" s="122"/>
      <c r="J216" s="138"/>
      <c r="K216" s="122"/>
      <c r="L216" s="122"/>
      <c r="M216" s="122"/>
      <c r="N216" s="122"/>
      <c r="O216" s="122"/>
      <c r="P216" s="122"/>
      <c r="Q216" s="1"/>
    </row>
    <row r="217" spans="1:17" ht="15.75">
      <c r="A217" s="122"/>
      <c r="B217" s="122"/>
      <c r="C217" s="122"/>
      <c r="D217" s="138"/>
      <c r="E217" s="137"/>
      <c r="F217" s="138"/>
      <c r="G217" s="122"/>
      <c r="H217" s="138"/>
      <c r="I217" s="122"/>
      <c r="J217" s="138"/>
      <c r="K217" s="122"/>
      <c r="L217" s="122"/>
      <c r="M217" s="122"/>
      <c r="N217" s="122"/>
      <c r="O217" s="122"/>
      <c r="P217" s="122"/>
      <c r="Q217" s="1"/>
    </row>
    <row r="218" spans="1:17" ht="15.75">
      <c r="A218" s="122"/>
      <c r="B218" s="122"/>
      <c r="C218" s="122"/>
      <c r="D218" s="138"/>
      <c r="E218" s="137"/>
      <c r="F218" s="138"/>
      <c r="G218" s="122"/>
      <c r="H218" s="138"/>
      <c r="I218" s="122"/>
      <c r="J218" s="138"/>
      <c r="K218" s="122"/>
      <c r="L218" s="122"/>
      <c r="M218" s="122"/>
      <c r="N218" s="122"/>
      <c r="O218" s="122"/>
      <c r="P218" s="122"/>
      <c r="Q218" s="1"/>
    </row>
    <row r="219" spans="1:17" ht="15.75">
      <c r="A219" s="122"/>
      <c r="B219" s="122"/>
      <c r="C219" s="122"/>
      <c r="D219" s="138"/>
      <c r="E219" s="137"/>
      <c r="F219" s="138"/>
      <c r="G219" s="122"/>
      <c r="H219" s="138"/>
      <c r="I219" s="122"/>
      <c r="J219" s="138"/>
      <c r="K219" s="122"/>
      <c r="L219" s="122"/>
      <c r="M219" s="122"/>
      <c r="N219" s="122"/>
      <c r="O219" s="122"/>
      <c r="P219" s="122"/>
      <c r="Q219" s="1"/>
    </row>
    <row r="220" spans="1:17" ht="15.75">
      <c r="A220" s="122"/>
      <c r="B220" s="122"/>
      <c r="C220" s="122"/>
      <c r="D220" s="138"/>
      <c r="E220" s="137"/>
      <c r="F220" s="138"/>
      <c r="G220" s="122"/>
      <c r="H220" s="138"/>
      <c r="I220" s="122"/>
      <c r="J220" s="138"/>
      <c r="K220" s="122"/>
      <c r="L220" s="122"/>
      <c r="M220" s="122"/>
      <c r="N220" s="122"/>
      <c r="O220" s="122"/>
      <c r="P220" s="122"/>
      <c r="Q220" s="1"/>
    </row>
    <row r="221" spans="1:17" ht="15.75">
      <c r="A221" s="122"/>
      <c r="B221" s="122"/>
      <c r="C221" s="122"/>
      <c r="D221" s="138"/>
      <c r="E221" s="137"/>
      <c r="F221" s="138"/>
      <c r="G221" s="122"/>
      <c r="H221" s="138"/>
      <c r="I221" s="122"/>
      <c r="J221" s="138"/>
      <c r="K221" s="122"/>
      <c r="L221" s="122"/>
      <c r="M221" s="122"/>
      <c r="N221" s="122"/>
      <c r="O221" s="122"/>
      <c r="P221" s="122"/>
      <c r="Q221" s="1"/>
    </row>
    <row r="222" spans="1:17" ht="15.75">
      <c r="A222" s="122"/>
      <c r="B222" s="122"/>
      <c r="C222" s="122"/>
      <c r="D222" s="138"/>
      <c r="E222" s="137"/>
      <c r="F222" s="138"/>
      <c r="G222" s="122"/>
      <c r="H222" s="138"/>
      <c r="I222" s="122"/>
      <c r="J222" s="138"/>
      <c r="K222" s="122"/>
      <c r="L222" s="122"/>
      <c r="M222" s="122"/>
      <c r="N222" s="122"/>
      <c r="O222" s="122"/>
      <c r="P222" s="122"/>
      <c r="Q222" s="1"/>
    </row>
    <row r="223" spans="1:17" ht="15.75">
      <c r="A223" s="122"/>
      <c r="B223" s="122"/>
      <c r="C223" s="122"/>
      <c r="D223" s="138"/>
      <c r="E223" s="137"/>
      <c r="F223" s="138"/>
      <c r="G223" s="122"/>
      <c r="H223" s="138"/>
      <c r="I223" s="122"/>
      <c r="J223" s="138"/>
      <c r="K223" s="122"/>
      <c r="L223" s="122"/>
      <c r="M223" s="122"/>
      <c r="N223" s="122"/>
      <c r="O223" s="122"/>
      <c r="P223" s="122"/>
      <c r="Q223" s="1"/>
    </row>
    <row r="224" spans="1:17" ht="15.75">
      <c r="A224" s="122"/>
      <c r="B224" s="122"/>
      <c r="C224" s="122"/>
      <c r="D224" s="138"/>
      <c r="E224" s="137"/>
      <c r="F224" s="138"/>
      <c r="G224" s="122"/>
      <c r="H224" s="138"/>
      <c r="I224" s="122"/>
      <c r="J224" s="138"/>
      <c r="K224" s="122"/>
      <c r="L224" s="122"/>
      <c r="M224" s="122"/>
      <c r="N224" s="122"/>
      <c r="O224" s="122"/>
      <c r="P224" s="122"/>
      <c r="Q224" s="1"/>
    </row>
    <row r="225" spans="1:17" ht="15.75">
      <c r="A225" s="122"/>
      <c r="B225" s="122"/>
      <c r="C225" s="122"/>
      <c r="D225" s="138"/>
      <c r="E225" s="137"/>
      <c r="F225" s="138"/>
      <c r="G225" s="122"/>
      <c r="H225" s="138"/>
      <c r="I225" s="122"/>
      <c r="J225" s="138"/>
      <c r="K225" s="122"/>
      <c r="L225" s="122"/>
      <c r="M225" s="122"/>
      <c r="N225" s="122"/>
      <c r="O225" s="122"/>
      <c r="P225" s="122"/>
      <c r="Q225" s="1"/>
    </row>
    <row r="226" spans="1:17" ht="15.75">
      <c r="A226" s="122"/>
      <c r="B226" s="122"/>
      <c r="C226" s="122"/>
      <c r="D226" s="138"/>
      <c r="E226" s="137"/>
      <c r="F226" s="138"/>
      <c r="G226" s="122"/>
      <c r="H226" s="138"/>
      <c r="I226" s="122"/>
      <c r="J226" s="138"/>
      <c r="K226" s="122"/>
      <c r="L226" s="122"/>
      <c r="M226" s="122"/>
      <c r="N226" s="122"/>
      <c r="O226" s="122"/>
      <c r="P226" s="122"/>
      <c r="Q226" s="1"/>
    </row>
    <row r="227" spans="1:17" ht="15.75">
      <c r="A227" s="122"/>
      <c r="B227" s="122"/>
      <c r="C227" s="122"/>
      <c r="D227" s="138"/>
      <c r="E227" s="137"/>
      <c r="F227" s="138"/>
      <c r="G227" s="122"/>
      <c r="H227" s="138"/>
      <c r="I227" s="122"/>
      <c r="J227" s="138"/>
      <c r="K227" s="122"/>
      <c r="L227" s="122"/>
      <c r="M227" s="122"/>
      <c r="N227" s="122"/>
      <c r="O227" s="122"/>
      <c r="P227" s="122"/>
      <c r="Q227" s="1"/>
    </row>
    <row r="228" spans="1:17" ht="15.75">
      <c r="A228" s="122"/>
      <c r="B228" s="122"/>
      <c r="C228" s="122"/>
      <c r="D228" s="138"/>
      <c r="E228" s="137"/>
      <c r="F228" s="138"/>
      <c r="G228" s="122"/>
      <c r="H228" s="138"/>
      <c r="I228" s="122"/>
      <c r="J228" s="138"/>
      <c r="K228" s="122"/>
      <c r="L228" s="122"/>
      <c r="M228" s="122"/>
      <c r="N228" s="122"/>
      <c r="O228" s="122"/>
      <c r="P228" s="122"/>
      <c r="Q228" s="1"/>
    </row>
    <row r="229" spans="1:17" ht="15.75">
      <c r="A229" s="122"/>
      <c r="B229" s="122"/>
      <c r="C229" s="122"/>
      <c r="D229" s="138"/>
      <c r="E229" s="137"/>
      <c r="F229" s="138"/>
      <c r="G229" s="122"/>
      <c r="H229" s="138"/>
      <c r="I229" s="122"/>
      <c r="J229" s="138"/>
      <c r="K229" s="122"/>
      <c r="L229" s="122"/>
      <c r="M229" s="122"/>
      <c r="N229" s="122"/>
      <c r="O229" s="122"/>
      <c r="P229" s="122"/>
      <c r="Q229" s="1"/>
    </row>
    <row r="230" spans="1:17" ht="15.75">
      <c r="A230" s="122"/>
      <c r="B230" s="122"/>
      <c r="C230" s="122"/>
      <c r="D230" s="138"/>
      <c r="E230" s="137"/>
      <c r="F230" s="138"/>
      <c r="G230" s="122"/>
      <c r="H230" s="138"/>
      <c r="I230" s="122"/>
      <c r="J230" s="138"/>
      <c r="K230" s="122"/>
      <c r="L230" s="122"/>
      <c r="M230" s="122"/>
      <c r="N230" s="122"/>
      <c r="O230" s="122"/>
      <c r="P230" s="122"/>
      <c r="Q230" s="1"/>
    </row>
    <row r="231" spans="1:17" ht="15.75">
      <c r="A231" s="122"/>
      <c r="B231" s="122"/>
      <c r="C231" s="122"/>
      <c r="D231" s="138"/>
      <c r="E231" s="137"/>
      <c r="F231" s="138"/>
      <c r="G231" s="122"/>
      <c r="H231" s="138"/>
      <c r="I231" s="122"/>
      <c r="J231" s="138"/>
      <c r="K231" s="122"/>
      <c r="L231" s="122"/>
      <c r="M231" s="122"/>
      <c r="N231" s="122"/>
      <c r="O231" s="122"/>
      <c r="P231" s="122"/>
      <c r="Q231" s="1"/>
    </row>
    <row r="232" spans="1:17" ht="15.75">
      <c r="A232" s="122"/>
      <c r="B232" s="122"/>
      <c r="C232" s="122"/>
      <c r="D232" s="138"/>
      <c r="E232" s="137"/>
      <c r="F232" s="138"/>
      <c r="G232" s="122"/>
      <c r="H232" s="138"/>
      <c r="I232" s="122"/>
      <c r="J232" s="138"/>
      <c r="K232" s="122"/>
      <c r="L232" s="122"/>
      <c r="M232" s="122"/>
      <c r="N232" s="122"/>
      <c r="O232" s="122"/>
      <c r="P232" s="122"/>
      <c r="Q232" s="1"/>
    </row>
    <row r="233" spans="1:17" ht="15.75">
      <c r="A233" s="122"/>
      <c r="B233" s="122"/>
      <c r="C233" s="122"/>
      <c r="D233" s="138"/>
      <c r="E233" s="137"/>
      <c r="F233" s="138"/>
      <c r="G233" s="122"/>
      <c r="H233" s="138"/>
      <c r="I233" s="122"/>
      <c r="J233" s="138"/>
      <c r="K233" s="122"/>
      <c r="L233" s="122"/>
      <c r="M233" s="122"/>
      <c r="N233" s="122"/>
      <c r="O233" s="122"/>
      <c r="P233" s="122"/>
      <c r="Q233" s="1"/>
    </row>
    <row r="234" spans="1:17" ht="15.75">
      <c r="A234" s="122"/>
      <c r="B234" s="122"/>
      <c r="C234" s="122"/>
      <c r="D234" s="138"/>
      <c r="E234" s="137"/>
      <c r="F234" s="138"/>
      <c r="G234" s="122"/>
      <c r="H234" s="138"/>
      <c r="I234" s="122"/>
      <c r="J234" s="138"/>
      <c r="K234" s="122"/>
      <c r="L234" s="122"/>
      <c r="M234" s="122"/>
      <c r="N234" s="122"/>
      <c r="O234" s="122"/>
      <c r="P234" s="122"/>
      <c r="Q234" s="1"/>
    </row>
    <row r="235" spans="1:17" ht="15.75">
      <c r="A235" s="122"/>
      <c r="B235" s="122"/>
      <c r="C235" s="122"/>
      <c r="D235" s="138"/>
      <c r="E235" s="137"/>
      <c r="F235" s="138"/>
      <c r="G235" s="122"/>
      <c r="H235" s="138"/>
      <c r="I235" s="122"/>
      <c r="J235" s="138"/>
      <c r="K235" s="122"/>
      <c r="L235" s="122"/>
      <c r="M235" s="122"/>
      <c r="N235" s="122"/>
      <c r="O235" s="122"/>
      <c r="P235" s="122"/>
      <c r="Q235" s="1"/>
    </row>
    <row r="236" spans="1:17" ht="15.75">
      <c r="A236" s="122"/>
      <c r="B236" s="122"/>
      <c r="C236" s="122"/>
      <c r="D236" s="138"/>
      <c r="E236" s="137"/>
      <c r="F236" s="138"/>
      <c r="G236" s="122"/>
      <c r="H236" s="138"/>
      <c r="I236" s="122"/>
      <c r="J236" s="138"/>
      <c r="K236" s="122"/>
      <c r="L236" s="122"/>
      <c r="M236" s="122"/>
      <c r="N236" s="122"/>
      <c r="O236" s="122"/>
      <c r="P236" s="122"/>
      <c r="Q236" s="1"/>
    </row>
    <row r="237" spans="1:17" ht="15.75">
      <c r="A237" s="122"/>
      <c r="B237" s="122"/>
      <c r="C237" s="122"/>
      <c r="D237" s="138"/>
      <c r="E237" s="137"/>
      <c r="F237" s="138"/>
      <c r="G237" s="122"/>
      <c r="H237" s="138"/>
      <c r="I237" s="122"/>
      <c r="J237" s="138"/>
      <c r="K237" s="122"/>
      <c r="L237" s="122"/>
      <c r="M237" s="122"/>
      <c r="N237" s="122"/>
      <c r="O237" s="122"/>
      <c r="P237" s="122"/>
      <c r="Q237" s="1"/>
    </row>
    <row r="238" spans="1:17" ht="15.75">
      <c r="A238" s="122"/>
      <c r="B238" s="122"/>
      <c r="C238" s="122"/>
      <c r="D238" s="138"/>
      <c r="E238" s="137"/>
      <c r="F238" s="138"/>
      <c r="G238" s="122"/>
      <c r="H238" s="138"/>
      <c r="I238" s="122"/>
      <c r="J238" s="138"/>
      <c r="K238" s="122"/>
      <c r="L238" s="122"/>
      <c r="M238" s="122"/>
      <c r="N238" s="122"/>
      <c r="O238" s="122"/>
      <c r="P238" s="122"/>
      <c r="Q238" s="1"/>
    </row>
    <row r="239" spans="1:17" ht="15.75">
      <c r="A239" s="122"/>
      <c r="B239" s="122"/>
      <c r="C239" s="122"/>
      <c r="D239" s="138"/>
      <c r="E239" s="137"/>
      <c r="F239" s="138"/>
      <c r="G239" s="122"/>
      <c r="H239" s="138"/>
      <c r="I239" s="122"/>
      <c r="J239" s="138"/>
      <c r="K239" s="122"/>
      <c r="L239" s="122"/>
      <c r="M239" s="122"/>
      <c r="N239" s="122"/>
      <c r="O239" s="122"/>
      <c r="P239" s="122"/>
      <c r="Q239" s="1"/>
    </row>
    <row r="240" spans="1:17" ht="15.75">
      <c r="A240" s="122"/>
      <c r="B240" s="122"/>
      <c r="C240" s="122"/>
      <c r="D240" s="138"/>
      <c r="E240" s="137"/>
      <c r="F240" s="138"/>
      <c r="G240" s="122"/>
      <c r="H240" s="138"/>
      <c r="I240" s="122"/>
      <c r="J240" s="138"/>
      <c r="K240" s="122"/>
      <c r="L240" s="122"/>
      <c r="M240" s="122"/>
      <c r="N240" s="122"/>
      <c r="O240" s="122"/>
      <c r="P240" s="122"/>
      <c r="Q240" s="1"/>
    </row>
    <row r="241" spans="1:17" ht="15.75">
      <c r="A241" s="122"/>
      <c r="B241" s="122"/>
      <c r="C241" s="122"/>
      <c r="D241" s="138"/>
      <c r="E241" s="137"/>
      <c r="F241" s="138"/>
      <c r="G241" s="122"/>
      <c r="H241" s="138"/>
      <c r="I241" s="122"/>
      <c r="J241" s="138"/>
      <c r="K241" s="122"/>
      <c r="L241" s="122"/>
      <c r="M241" s="122"/>
      <c r="N241" s="122"/>
      <c r="O241" s="122"/>
      <c r="P241" s="122"/>
      <c r="Q241" s="1"/>
    </row>
    <row r="242" spans="1:17" ht="15.75">
      <c r="A242" s="122"/>
      <c r="B242" s="122"/>
      <c r="C242" s="122"/>
      <c r="D242" s="138"/>
      <c r="E242" s="137"/>
      <c r="F242" s="138"/>
      <c r="G242" s="122"/>
      <c r="H242" s="138"/>
      <c r="I242" s="122"/>
      <c r="J242" s="138"/>
      <c r="K242" s="122"/>
      <c r="L242" s="122"/>
      <c r="M242" s="122"/>
      <c r="N242" s="122"/>
      <c r="O242" s="122"/>
      <c r="P242" s="122"/>
      <c r="Q242" s="1"/>
    </row>
    <row r="243" spans="1:17" ht="15.75">
      <c r="A243" s="122"/>
      <c r="B243" s="122"/>
      <c r="C243" s="122"/>
      <c r="D243" s="138"/>
      <c r="E243" s="137"/>
      <c r="F243" s="138"/>
      <c r="G243" s="122"/>
      <c r="H243" s="138"/>
      <c r="I243" s="122"/>
      <c r="J243" s="138"/>
      <c r="K243" s="122"/>
      <c r="L243" s="122"/>
      <c r="M243" s="122"/>
      <c r="N243" s="122"/>
      <c r="O243" s="122"/>
      <c r="P243" s="122"/>
      <c r="Q243" s="1"/>
    </row>
    <row r="244" spans="1:17" ht="12.75">
      <c r="A244" s="1"/>
      <c r="B244" s="1"/>
      <c r="C244" s="139"/>
      <c r="D244" s="140"/>
      <c r="E244" s="141"/>
      <c r="F244" s="140"/>
      <c r="G244" s="139"/>
      <c r="H244" s="140"/>
      <c r="I244" s="1"/>
      <c r="J244" s="80"/>
      <c r="K244" s="1"/>
      <c r="L244" s="1"/>
      <c r="M244" s="1"/>
      <c r="N244" s="1"/>
      <c r="O244" s="1"/>
      <c r="P244" s="1"/>
      <c r="Q244" s="1"/>
    </row>
    <row r="245" spans="1:17" ht="12.75">
      <c r="A245" s="1"/>
      <c r="B245" s="1"/>
      <c r="C245" s="139"/>
      <c r="D245" s="140"/>
      <c r="E245" s="141"/>
      <c r="F245" s="140"/>
      <c r="G245" s="139"/>
      <c r="H245" s="140"/>
      <c r="I245" s="1"/>
      <c r="J245" s="80"/>
      <c r="K245" s="1"/>
      <c r="L245" s="1"/>
      <c r="M245" s="1"/>
      <c r="N245" s="1"/>
      <c r="O245" s="1"/>
      <c r="P245" s="1"/>
      <c r="Q245" s="1"/>
    </row>
    <row r="246" spans="1:17" ht="12.75">
      <c r="A246" s="1"/>
      <c r="B246" s="1"/>
      <c r="C246" s="139"/>
      <c r="D246" s="140"/>
      <c r="E246" s="141"/>
      <c r="F246" s="140"/>
      <c r="G246" s="139"/>
      <c r="H246" s="140"/>
      <c r="I246" s="1"/>
      <c r="J246" s="80"/>
      <c r="K246" s="1"/>
      <c r="L246" s="1"/>
      <c r="M246" s="1"/>
      <c r="N246" s="1"/>
      <c r="O246" s="1"/>
      <c r="P246" s="1"/>
      <c r="Q246" s="1"/>
    </row>
    <row r="247" spans="1:17" ht="12.75">
      <c r="A247" s="1"/>
      <c r="B247" s="1"/>
      <c r="C247" s="139"/>
      <c r="D247" s="140"/>
      <c r="E247" s="141"/>
      <c r="F247" s="140"/>
      <c r="G247" s="139"/>
      <c r="H247" s="140"/>
      <c r="I247" s="1"/>
      <c r="J247" s="80"/>
      <c r="K247" s="1"/>
      <c r="L247" s="1"/>
      <c r="M247" s="1"/>
      <c r="N247" s="1"/>
      <c r="O247" s="1"/>
      <c r="P247" s="1"/>
      <c r="Q247" s="1"/>
    </row>
    <row r="248" spans="1:17" ht="12.75">
      <c r="A248" s="1"/>
      <c r="B248" s="1"/>
      <c r="C248" s="139"/>
      <c r="D248" s="140"/>
      <c r="E248" s="141"/>
      <c r="F248" s="140"/>
      <c r="G248" s="139"/>
      <c r="H248" s="140"/>
      <c r="I248" s="1"/>
      <c r="J248" s="80"/>
      <c r="K248" s="1"/>
      <c r="L248" s="1"/>
      <c r="M248" s="1"/>
      <c r="N248" s="1"/>
      <c r="O248" s="1"/>
      <c r="P248" s="1"/>
      <c r="Q248" s="1"/>
    </row>
    <row r="249" spans="1:17" ht="12.75">
      <c r="A249" s="1"/>
      <c r="B249" s="1"/>
      <c r="C249" s="139"/>
      <c r="D249" s="140"/>
      <c r="E249" s="141"/>
      <c r="F249" s="140"/>
      <c r="G249" s="139"/>
      <c r="H249" s="140"/>
      <c r="I249" s="1"/>
      <c r="J249" s="80"/>
      <c r="K249" s="1"/>
      <c r="L249" s="1"/>
      <c r="M249" s="1"/>
      <c r="N249" s="1"/>
      <c r="O249" s="1"/>
      <c r="P249" s="1"/>
      <c r="Q249" s="1"/>
    </row>
    <row r="250" spans="1:17" ht="12.75">
      <c r="A250" s="1"/>
      <c r="B250" s="1"/>
      <c r="C250" s="139"/>
      <c r="D250" s="140"/>
      <c r="E250" s="141"/>
      <c r="F250" s="140"/>
      <c r="G250" s="139"/>
      <c r="H250" s="140"/>
      <c r="I250" s="1"/>
      <c r="J250" s="80"/>
      <c r="K250" s="1"/>
      <c r="L250" s="1"/>
      <c r="M250" s="1"/>
      <c r="N250" s="1"/>
      <c r="O250" s="1"/>
      <c r="P250" s="1"/>
      <c r="Q250" s="1"/>
    </row>
    <row r="251" spans="1:17" ht="12.75">
      <c r="A251" s="1"/>
      <c r="B251" s="1"/>
      <c r="C251" s="139"/>
      <c r="D251" s="140"/>
      <c r="E251" s="141"/>
      <c r="F251" s="140"/>
      <c r="G251" s="139"/>
      <c r="H251" s="140"/>
      <c r="I251" s="1"/>
      <c r="J251" s="80"/>
      <c r="K251" s="1"/>
      <c r="L251" s="1"/>
      <c r="M251" s="1"/>
      <c r="N251" s="1"/>
      <c r="O251" s="1"/>
      <c r="P251" s="1"/>
      <c r="Q251" s="1"/>
    </row>
    <row r="252" spans="1:17" ht="12.75">
      <c r="A252" s="1"/>
      <c r="B252" s="1"/>
      <c r="C252" s="139"/>
      <c r="D252" s="140"/>
      <c r="E252" s="141"/>
      <c r="F252" s="140"/>
      <c r="G252" s="139"/>
      <c r="H252" s="140"/>
      <c r="I252" s="1"/>
      <c r="J252" s="80"/>
      <c r="K252" s="1"/>
      <c r="L252" s="1"/>
      <c r="M252" s="1"/>
      <c r="N252" s="1"/>
      <c r="O252" s="1"/>
      <c r="P252" s="1"/>
      <c r="Q252" s="1"/>
    </row>
    <row r="253" spans="1:17" ht="12.75">
      <c r="A253" s="1"/>
      <c r="B253" s="1"/>
      <c r="C253" s="139"/>
      <c r="D253" s="140"/>
      <c r="E253" s="141"/>
      <c r="F253" s="140"/>
      <c r="G253" s="139"/>
      <c r="H253" s="140"/>
      <c r="I253" s="1"/>
      <c r="J253" s="80"/>
      <c r="K253" s="1"/>
      <c r="L253" s="1"/>
      <c r="M253" s="1"/>
      <c r="N253" s="1"/>
      <c r="O253" s="1"/>
      <c r="P253" s="1"/>
      <c r="Q253" s="1"/>
    </row>
    <row r="254" spans="1:17" ht="12.75">
      <c r="A254" s="1"/>
      <c r="B254" s="1"/>
      <c r="C254" s="139"/>
      <c r="D254" s="140"/>
      <c r="E254" s="141"/>
      <c r="F254" s="140"/>
      <c r="G254" s="139"/>
      <c r="H254" s="140"/>
      <c r="I254" s="1"/>
      <c r="J254" s="80"/>
      <c r="K254" s="1"/>
      <c r="L254" s="1"/>
      <c r="M254" s="1"/>
      <c r="N254" s="1"/>
      <c r="O254" s="1"/>
      <c r="P254" s="1"/>
      <c r="Q254" s="1"/>
    </row>
    <row r="255" spans="1:17" ht="12.75">
      <c r="A255" s="1"/>
      <c r="B255" s="1"/>
      <c r="C255" s="139"/>
      <c r="D255" s="140"/>
      <c r="E255" s="141"/>
      <c r="F255" s="140"/>
      <c r="G255" s="139"/>
      <c r="H255" s="140"/>
      <c r="I255" s="1"/>
      <c r="J255" s="80"/>
      <c r="K255" s="1"/>
      <c r="L255" s="1"/>
      <c r="M255" s="1"/>
      <c r="N255" s="1"/>
      <c r="O255" s="1"/>
      <c r="P255" s="1"/>
      <c r="Q255" s="1"/>
    </row>
    <row r="256" spans="1:17" ht="12.75">
      <c r="A256" s="1"/>
      <c r="B256" s="1"/>
      <c r="C256" s="139"/>
      <c r="D256" s="140"/>
      <c r="E256" s="141"/>
      <c r="F256" s="140"/>
      <c r="G256" s="139"/>
      <c r="H256" s="140"/>
      <c r="I256" s="1"/>
      <c r="J256" s="80"/>
      <c r="K256" s="1"/>
      <c r="L256" s="1"/>
      <c r="M256" s="1"/>
      <c r="N256" s="1"/>
      <c r="O256" s="1"/>
      <c r="P256" s="1"/>
      <c r="Q256" s="1"/>
    </row>
    <row r="257" spans="1:17" ht="12.75">
      <c r="A257" s="1"/>
      <c r="B257" s="1"/>
      <c r="C257" s="139"/>
      <c r="D257" s="140"/>
      <c r="E257" s="141"/>
      <c r="F257" s="140"/>
      <c r="G257" s="139"/>
      <c r="H257" s="140"/>
      <c r="I257" s="1"/>
      <c r="J257" s="80"/>
      <c r="K257" s="1"/>
      <c r="L257" s="1"/>
      <c r="M257" s="1"/>
      <c r="N257" s="1"/>
      <c r="O257" s="1"/>
      <c r="P257" s="1"/>
      <c r="Q257" s="1"/>
    </row>
    <row r="258" spans="1:17" ht="12.75">
      <c r="A258" s="1"/>
      <c r="B258" s="1"/>
      <c r="C258" s="139"/>
      <c r="D258" s="140"/>
      <c r="E258" s="141"/>
      <c r="F258" s="140"/>
      <c r="G258" s="139"/>
      <c r="H258" s="140"/>
      <c r="I258" s="1"/>
      <c r="J258" s="80"/>
      <c r="K258" s="1"/>
      <c r="L258" s="1"/>
      <c r="M258" s="1"/>
      <c r="N258" s="1"/>
      <c r="O258" s="1"/>
      <c r="P258" s="1"/>
      <c r="Q258" s="1"/>
    </row>
    <row r="259" spans="1:17" ht="12.75">
      <c r="A259" s="1"/>
      <c r="B259" s="1"/>
      <c r="C259" s="139"/>
      <c r="D259" s="140"/>
      <c r="E259" s="141"/>
      <c r="F259" s="140"/>
      <c r="G259" s="139"/>
      <c r="H259" s="140"/>
      <c r="I259" s="1"/>
      <c r="J259" s="80"/>
      <c r="K259" s="1"/>
      <c r="L259" s="1"/>
      <c r="M259" s="1"/>
      <c r="N259" s="1"/>
      <c r="O259" s="1"/>
      <c r="P259" s="1"/>
      <c r="Q259" s="1"/>
    </row>
    <row r="260" spans="1:17" ht="12.75">
      <c r="A260" s="1"/>
      <c r="B260" s="1"/>
      <c r="C260" s="139"/>
      <c r="D260" s="140"/>
      <c r="E260" s="141"/>
      <c r="F260" s="140"/>
      <c r="G260" s="139"/>
      <c r="H260" s="140"/>
      <c r="I260" s="1"/>
      <c r="J260" s="80"/>
      <c r="K260" s="1"/>
      <c r="L260" s="1"/>
      <c r="M260" s="1"/>
      <c r="N260" s="1"/>
      <c r="O260" s="1"/>
      <c r="P260" s="1"/>
      <c r="Q260" s="1"/>
    </row>
    <row r="261" spans="1:17" ht="12.75">
      <c r="A261" s="1"/>
      <c r="B261" s="1"/>
      <c r="C261" s="139"/>
      <c r="D261" s="140"/>
      <c r="E261" s="141"/>
      <c r="F261" s="140"/>
      <c r="G261" s="139"/>
      <c r="H261" s="140"/>
      <c r="I261" s="1"/>
      <c r="J261" s="80"/>
      <c r="K261" s="1"/>
      <c r="L261" s="1"/>
      <c r="M261" s="1"/>
      <c r="N261" s="1"/>
      <c r="O261" s="1"/>
      <c r="P261" s="1"/>
      <c r="Q261" s="1"/>
    </row>
    <row r="262" spans="1:17" ht="12.75">
      <c r="A262" s="1"/>
      <c r="B262" s="1"/>
      <c r="C262" s="139"/>
      <c r="D262" s="140"/>
      <c r="E262" s="141"/>
      <c r="F262" s="140"/>
      <c r="G262" s="139"/>
      <c r="H262" s="140"/>
      <c r="I262" s="1"/>
      <c r="J262" s="80"/>
      <c r="K262" s="1"/>
      <c r="L262" s="1"/>
      <c r="M262" s="1"/>
      <c r="N262" s="1"/>
      <c r="O262" s="1"/>
      <c r="P262" s="1"/>
      <c r="Q262" s="1"/>
    </row>
    <row r="263" spans="1:17" ht="12.75">
      <c r="A263" s="1"/>
      <c r="B263" s="1"/>
      <c r="C263" s="139"/>
      <c r="D263" s="140"/>
      <c r="E263" s="141"/>
      <c r="F263" s="140"/>
      <c r="G263" s="139"/>
      <c r="H263" s="140"/>
      <c r="I263" s="1"/>
      <c r="J263" s="80"/>
      <c r="K263" s="1"/>
      <c r="L263" s="1"/>
      <c r="M263" s="1"/>
      <c r="N263" s="1"/>
      <c r="O263" s="1"/>
      <c r="P263" s="1"/>
      <c r="Q263" s="1"/>
    </row>
    <row r="264" spans="1:17" ht="12.75">
      <c r="A264" s="1"/>
      <c r="B264" s="1"/>
      <c r="C264" s="139"/>
      <c r="D264" s="140"/>
      <c r="E264" s="141"/>
      <c r="F264" s="140"/>
      <c r="G264" s="139"/>
      <c r="H264" s="140"/>
      <c r="I264" s="1"/>
      <c r="J264" s="80"/>
      <c r="K264" s="1"/>
      <c r="L264" s="1"/>
      <c r="M264" s="1"/>
      <c r="N264" s="1"/>
      <c r="O264" s="1"/>
      <c r="P264" s="1"/>
      <c r="Q264" s="1"/>
    </row>
    <row r="265" spans="1:17" ht="12.75">
      <c r="A265" s="1"/>
      <c r="B265" s="1"/>
      <c r="C265" s="139"/>
      <c r="D265" s="140"/>
      <c r="E265" s="141"/>
      <c r="F265" s="140"/>
      <c r="G265" s="139"/>
      <c r="H265" s="140"/>
      <c r="I265" s="1"/>
      <c r="J265" s="80"/>
      <c r="K265" s="1"/>
      <c r="L265" s="1"/>
      <c r="M265" s="1"/>
      <c r="N265" s="1"/>
      <c r="O265" s="1"/>
      <c r="P265" s="1"/>
      <c r="Q265" s="1"/>
    </row>
    <row r="266" spans="1:17" ht="12.75">
      <c r="A266" s="1"/>
      <c r="B266" s="1"/>
      <c r="C266" s="139"/>
      <c r="D266" s="140"/>
      <c r="E266" s="141"/>
      <c r="F266" s="140"/>
      <c r="G266" s="139"/>
      <c r="H266" s="140"/>
      <c r="I266" s="1"/>
      <c r="J266" s="80"/>
      <c r="K266" s="1"/>
      <c r="L266" s="1"/>
      <c r="M266" s="1"/>
      <c r="N266" s="1"/>
      <c r="O266" s="1"/>
      <c r="P266" s="1"/>
      <c r="Q266" s="1"/>
    </row>
    <row r="267" spans="1:17" ht="12.75">
      <c r="A267" s="1"/>
      <c r="B267" s="1"/>
      <c r="C267" s="139"/>
      <c r="D267" s="140"/>
      <c r="E267" s="141"/>
      <c r="F267" s="140"/>
      <c r="G267" s="139"/>
      <c r="H267" s="140"/>
      <c r="I267" s="1"/>
      <c r="J267" s="80"/>
      <c r="K267" s="1"/>
      <c r="L267" s="1"/>
      <c r="M267" s="1"/>
      <c r="N267" s="1"/>
      <c r="O267" s="1"/>
      <c r="P267" s="1"/>
      <c r="Q267" s="1"/>
    </row>
    <row r="268" spans="1:17" ht="12.75">
      <c r="A268" s="1"/>
      <c r="B268" s="1"/>
      <c r="C268" s="139"/>
      <c r="D268" s="140"/>
      <c r="E268" s="141"/>
      <c r="F268" s="140"/>
      <c r="G268" s="139"/>
      <c r="H268" s="140"/>
      <c r="I268" s="1"/>
      <c r="J268" s="80"/>
      <c r="K268" s="1"/>
      <c r="L268" s="1"/>
      <c r="M268" s="1"/>
      <c r="N268" s="1"/>
      <c r="O268" s="1"/>
      <c r="P268" s="1"/>
      <c r="Q268" s="1"/>
    </row>
    <row r="269" spans="1:17" ht="12.75">
      <c r="A269" s="1"/>
      <c r="B269" s="1"/>
      <c r="C269" s="139"/>
      <c r="D269" s="140"/>
      <c r="E269" s="141"/>
      <c r="F269" s="140"/>
      <c r="G269" s="139"/>
      <c r="H269" s="140"/>
      <c r="I269" s="1"/>
      <c r="J269" s="80"/>
      <c r="K269" s="1"/>
      <c r="L269" s="1"/>
      <c r="M269" s="1"/>
      <c r="N269" s="1"/>
      <c r="O269" s="1"/>
      <c r="P269" s="1"/>
      <c r="Q269" s="1"/>
    </row>
    <row r="270" spans="1:17" ht="12.75">
      <c r="A270" s="1"/>
      <c r="B270" s="1"/>
      <c r="C270" s="139"/>
      <c r="D270" s="140"/>
      <c r="E270" s="141"/>
      <c r="F270" s="140"/>
      <c r="G270" s="139"/>
      <c r="H270" s="140"/>
      <c r="I270" s="1"/>
      <c r="J270" s="80"/>
      <c r="K270" s="1"/>
      <c r="L270" s="1"/>
      <c r="M270" s="1"/>
      <c r="N270" s="1"/>
      <c r="O270" s="1"/>
      <c r="P270" s="1"/>
      <c r="Q270" s="1"/>
    </row>
    <row r="271" spans="1:17" ht="12.75">
      <c r="A271" s="1"/>
      <c r="B271" s="1"/>
      <c r="C271" s="139"/>
      <c r="D271" s="140"/>
      <c r="E271" s="141"/>
      <c r="F271" s="140"/>
      <c r="G271" s="139"/>
      <c r="H271" s="140"/>
      <c r="I271" s="1"/>
      <c r="J271" s="80"/>
      <c r="K271" s="1"/>
      <c r="L271" s="1"/>
      <c r="M271" s="1"/>
      <c r="N271" s="1"/>
      <c r="O271" s="1"/>
      <c r="P271" s="1"/>
      <c r="Q271" s="1"/>
    </row>
    <row r="272" spans="1:17" ht="12.75">
      <c r="A272" s="1"/>
      <c r="B272" s="1"/>
      <c r="C272" s="139"/>
      <c r="D272" s="140"/>
      <c r="E272" s="141"/>
      <c r="F272" s="140"/>
      <c r="G272" s="139"/>
      <c r="H272" s="140"/>
      <c r="I272" s="1"/>
      <c r="J272" s="80"/>
      <c r="K272" s="1"/>
      <c r="L272" s="1"/>
      <c r="M272" s="1"/>
      <c r="N272" s="1"/>
      <c r="O272" s="1"/>
      <c r="P272" s="1"/>
      <c r="Q272" s="1"/>
    </row>
    <row r="273" spans="1:17" ht="12.75">
      <c r="A273" s="1"/>
      <c r="B273" s="1"/>
      <c r="C273" s="139"/>
      <c r="D273" s="140"/>
      <c r="E273" s="141"/>
      <c r="F273" s="140"/>
      <c r="G273" s="139"/>
      <c r="H273" s="140"/>
      <c r="I273" s="1"/>
      <c r="J273" s="80"/>
      <c r="K273" s="1"/>
      <c r="L273" s="1"/>
      <c r="M273" s="1"/>
      <c r="N273" s="1"/>
      <c r="O273" s="1"/>
      <c r="P273" s="1"/>
      <c r="Q273" s="1"/>
    </row>
    <row r="274" spans="1:17" ht="12.75">
      <c r="A274" s="1"/>
      <c r="B274" s="1"/>
      <c r="C274" s="139"/>
      <c r="D274" s="140"/>
      <c r="E274" s="141"/>
      <c r="F274" s="140"/>
      <c r="G274" s="139"/>
      <c r="H274" s="140"/>
      <c r="I274" s="1"/>
      <c r="J274" s="80"/>
      <c r="K274" s="1"/>
      <c r="L274" s="1"/>
      <c r="M274" s="1"/>
      <c r="N274" s="1"/>
      <c r="O274" s="1"/>
      <c r="P274" s="1"/>
      <c r="Q274" s="1"/>
    </row>
    <row r="275" spans="1:17" ht="12.75">
      <c r="A275" s="1"/>
      <c r="B275" s="1"/>
      <c r="C275" s="139"/>
      <c r="D275" s="140"/>
      <c r="E275" s="141"/>
      <c r="F275" s="140"/>
      <c r="G275" s="139"/>
      <c r="H275" s="140"/>
      <c r="I275" s="1"/>
      <c r="J275" s="80"/>
      <c r="K275" s="1"/>
      <c r="L275" s="1"/>
      <c r="M275" s="1"/>
      <c r="N275" s="1"/>
      <c r="O275" s="1"/>
      <c r="P275" s="1"/>
      <c r="Q275" s="1"/>
    </row>
    <row r="276" spans="1:17" ht="12.75">
      <c r="A276" s="1"/>
      <c r="B276" s="1"/>
      <c r="C276" s="139"/>
      <c r="D276" s="140"/>
      <c r="E276" s="141"/>
      <c r="F276" s="140"/>
      <c r="G276" s="139"/>
      <c r="H276" s="140"/>
      <c r="I276" s="1"/>
      <c r="J276" s="80"/>
      <c r="K276" s="1"/>
      <c r="L276" s="1"/>
      <c r="M276" s="1"/>
      <c r="N276" s="1"/>
      <c r="O276" s="1"/>
      <c r="P276" s="1"/>
      <c r="Q276" s="1"/>
    </row>
    <row r="277" spans="1:17" ht="12.75">
      <c r="A277" s="1"/>
      <c r="B277" s="1"/>
      <c r="C277" s="139"/>
      <c r="D277" s="140"/>
      <c r="E277" s="141"/>
      <c r="F277" s="140"/>
      <c r="G277" s="139"/>
      <c r="H277" s="140"/>
      <c r="I277" s="1"/>
      <c r="J277" s="80"/>
      <c r="K277" s="1"/>
      <c r="L277" s="1"/>
      <c r="M277" s="1"/>
      <c r="N277" s="1"/>
      <c r="O277" s="1"/>
      <c r="P277" s="1"/>
      <c r="Q277" s="1"/>
    </row>
    <row r="278" spans="1:17" ht="12.75">
      <c r="A278" s="1"/>
      <c r="B278" s="1"/>
      <c r="C278" s="139"/>
      <c r="D278" s="140"/>
      <c r="E278" s="141"/>
      <c r="F278" s="140"/>
      <c r="G278" s="139"/>
      <c r="H278" s="140"/>
      <c r="I278" s="1"/>
      <c r="J278" s="80"/>
      <c r="K278" s="1"/>
      <c r="L278" s="1"/>
      <c r="M278" s="1"/>
      <c r="N278" s="1"/>
      <c r="O278" s="1"/>
      <c r="P278" s="1"/>
      <c r="Q278" s="1"/>
    </row>
    <row r="279" spans="1:17" ht="12.75">
      <c r="A279" s="1"/>
      <c r="B279" s="1"/>
      <c r="C279" s="139"/>
      <c r="D279" s="140"/>
      <c r="E279" s="141"/>
      <c r="F279" s="140"/>
      <c r="G279" s="139"/>
      <c r="H279" s="140"/>
      <c r="I279" s="1"/>
      <c r="J279" s="80"/>
      <c r="K279" s="1"/>
      <c r="L279" s="1"/>
      <c r="M279" s="1"/>
      <c r="N279" s="1"/>
      <c r="O279" s="1"/>
      <c r="P279" s="1"/>
      <c r="Q279" s="1"/>
    </row>
    <row r="280" spans="1:17" ht="12.75">
      <c r="A280" s="1"/>
      <c r="B280" s="1"/>
      <c r="C280" s="139"/>
      <c r="D280" s="140"/>
      <c r="E280" s="141"/>
      <c r="F280" s="140"/>
      <c r="G280" s="139"/>
      <c r="H280" s="140"/>
      <c r="I280" s="1"/>
      <c r="J280" s="80"/>
      <c r="K280" s="1"/>
      <c r="L280" s="1"/>
      <c r="M280" s="1"/>
      <c r="N280" s="1"/>
      <c r="O280" s="1"/>
      <c r="P280" s="1"/>
      <c r="Q280" s="1"/>
    </row>
    <row r="281" spans="1:17" ht="12.75">
      <c r="A281" s="1"/>
      <c r="B281" s="1"/>
      <c r="C281" s="139"/>
      <c r="D281" s="140"/>
      <c r="E281" s="141"/>
      <c r="F281" s="140"/>
      <c r="G281" s="139"/>
      <c r="H281" s="140"/>
      <c r="I281" s="1"/>
      <c r="J281" s="80"/>
      <c r="K281" s="1"/>
      <c r="L281" s="1"/>
      <c r="M281" s="1"/>
      <c r="N281" s="1"/>
      <c r="O281" s="1"/>
      <c r="P281" s="1"/>
      <c r="Q281" s="1"/>
    </row>
    <row r="282" spans="1:17" ht="12.75">
      <c r="A282" s="1"/>
      <c r="B282" s="1"/>
      <c r="C282" s="139"/>
      <c r="D282" s="140"/>
      <c r="E282" s="141"/>
      <c r="F282" s="140"/>
      <c r="G282" s="139"/>
      <c r="H282" s="140"/>
      <c r="I282" s="1"/>
      <c r="J282" s="80"/>
      <c r="K282" s="1"/>
      <c r="L282" s="1"/>
      <c r="M282" s="1"/>
      <c r="N282" s="1"/>
      <c r="O282" s="1"/>
      <c r="P282" s="1"/>
      <c r="Q282" s="1"/>
    </row>
    <row r="283" spans="1:17" ht="12.75">
      <c r="A283" s="1"/>
      <c r="B283" s="1"/>
      <c r="C283" s="139"/>
      <c r="D283" s="140"/>
      <c r="E283" s="141"/>
      <c r="F283" s="140"/>
      <c r="G283" s="139"/>
      <c r="H283" s="140"/>
      <c r="I283" s="1"/>
      <c r="J283" s="80"/>
      <c r="K283" s="1"/>
      <c r="L283" s="1"/>
      <c r="M283" s="1"/>
      <c r="N283" s="1"/>
      <c r="O283" s="1"/>
      <c r="P283" s="1"/>
      <c r="Q283" s="1"/>
    </row>
    <row r="284" spans="1:17" ht="12.75">
      <c r="A284" s="1"/>
      <c r="B284" s="1"/>
      <c r="C284" s="139"/>
      <c r="D284" s="140"/>
      <c r="E284" s="141"/>
      <c r="F284" s="140"/>
      <c r="G284" s="139"/>
      <c r="H284" s="140"/>
      <c r="I284" s="1"/>
      <c r="J284" s="80"/>
      <c r="K284" s="1"/>
      <c r="L284" s="1"/>
      <c r="M284" s="1"/>
      <c r="N284" s="1"/>
      <c r="O284" s="1"/>
      <c r="P284" s="1"/>
      <c r="Q284" s="1"/>
    </row>
    <row r="285" spans="1:17" ht="12.75">
      <c r="A285" s="1"/>
      <c r="B285" s="1"/>
      <c r="C285" s="139"/>
      <c r="D285" s="140"/>
      <c r="E285" s="141"/>
      <c r="F285" s="140"/>
      <c r="G285" s="139"/>
      <c r="H285" s="140"/>
      <c r="I285" s="1"/>
      <c r="J285" s="80"/>
      <c r="K285" s="1"/>
      <c r="L285" s="1"/>
      <c r="M285" s="1"/>
      <c r="N285" s="1"/>
      <c r="O285" s="1"/>
      <c r="P285" s="1"/>
      <c r="Q285" s="1"/>
    </row>
    <row r="286" spans="1:17" ht="12.75">
      <c r="A286" s="1"/>
      <c r="B286" s="1"/>
      <c r="C286" s="139"/>
      <c r="D286" s="140"/>
      <c r="E286" s="141"/>
      <c r="F286" s="140"/>
      <c r="G286" s="139"/>
      <c r="H286" s="140"/>
      <c r="I286" s="1"/>
      <c r="J286" s="80"/>
      <c r="K286" s="1"/>
      <c r="L286" s="1"/>
      <c r="M286" s="1"/>
      <c r="N286" s="1"/>
      <c r="O286" s="1"/>
      <c r="P286" s="1"/>
      <c r="Q286" s="1"/>
    </row>
    <row r="287" spans="1:17" ht="12.75">
      <c r="A287" s="1"/>
      <c r="B287" s="1"/>
      <c r="C287" s="139"/>
      <c r="D287" s="140"/>
      <c r="E287" s="141"/>
      <c r="F287" s="140"/>
      <c r="G287" s="139"/>
      <c r="H287" s="140"/>
      <c r="I287" s="1"/>
      <c r="J287" s="80"/>
      <c r="K287" s="1"/>
      <c r="L287" s="1"/>
      <c r="M287" s="1"/>
      <c r="N287" s="1"/>
      <c r="O287" s="1"/>
      <c r="P287" s="1"/>
      <c r="Q287" s="1"/>
    </row>
    <row r="288" spans="1:17" ht="12.75">
      <c r="A288" s="1"/>
      <c r="B288" s="1"/>
      <c r="C288" s="139"/>
      <c r="D288" s="140"/>
      <c r="E288" s="141"/>
      <c r="F288" s="140"/>
      <c r="G288" s="139"/>
      <c r="H288" s="140"/>
      <c r="I288" s="1"/>
      <c r="J288" s="80"/>
      <c r="K288" s="1"/>
      <c r="L288" s="1"/>
      <c r="M288" s="1"/>
      <c r="N288" s="1"/>
      <c r="O288" s="1"/>
      <c r="P288" s="1"/>
      <c r="Q288" s="1"/>
    </row>
    <row r="289" spans="1:17" ht="12.75">
      <c r="A289" s="1"/>
      <c r="B289" s="1"/>
      <c r="C289" s="139"/>
      <c r="D289" s="140"/>
      <c r="E289" s="141"/>
      <c r="F289" s="140"/>
      <c r="G289" s="139"/>
      <c r="H289" s="140"/>
      <c r="I289" s="1"/>
      <c r="J289" s="80"/>
      <c r="K289" s="1"/>
      <c r="L289" s="1"/>
      <c r="M289" s="1"/>
      <c r="N289" s="1"/>
      <c r="O289" s="1"/>
      <c r="P289" s="1"/>
      <c r="Q289" s="1"/>
    </row>
    <row r="290" spans="1:17" ht="12.75">
      <c r="A290" s="1"/>
      <c r="B290" s="1"/>
      <c r="C290" s="139"/>
      <c r="D290" s="140"/>
      <c r="E290" s="141"/>
      <c r="F290" s="140"/>
      <c r="G290" s="139"/>
      <c r="H290" s="140"/>
      <c r="I290" s="1"/>
      <c r="J290" s="80"/>
      <c r="K290" s="1"/>
      <c r="L290" s="1"/>
      <c r="M290" s="1"/>
      <c r="N290" s="1"/>
      <c r="O290" s="1"/>
      <c r="P290" s="1"/>
      <c r="Q290" s="1"/>
    </row>
    <row r="291" spans="1:17" ht="12.75">
      <c r="A291" s="1"/>
      <c r="B291" s="1"/>
      <c r="C291" s="139"/>
      <c r="D291" s="140"/>
      <c r="E291" s="141"/>
      <c r="F291" s="140"/>
      <c r="G291" s="139"/>
      <c r="H291" s="140"/>
      <c r="I291" s="1"/>
      <c r="J291" s="80"/>
      <c r="K291" s="1"/>
      <c r="L291" s="1"/>
      <c r="M291" s="1"/>
      <c r="N291" s="1"/>
      <c r="O291" s="1"/>
      <c r="P291" s="1"/>
      <c r="Q291" s="1"/>
    </row>
    <row r="292" spans="1:17" ht="12.75">
      <c r="A292" s="1"/>
      <c r="B292" s="1"/>
      <c r="C292" s="139"/>
      <c r="D292" s="140"/>
      <c r="E292" s="141"/>
      <c r="F292" s="140"/>
      <c r="G292" s="139"/>
      <c r="H292" s="140"/>
      <c r="I292" s="1"/>
      <c r="J292" s="80"/>
      <c r="K292" s="1"/>
      <c r="L292" s="1"/>
      <c r="M292" s="1"/>
      <c r="N292" s="1"/>
      <c r="O292" s="1"/>
      <c r="P292" s="1"/>
      <c r="Q292" s="1"/>
    </row>
    <row r="293" spans="1:17" ht="12.75">
      <c r="A293" s="1"/>
      <c r="B293" s="1"/>
      <c r="C293" s="139"/>
      <c r="D293" s="140"/>
      <c r="E293" s="141"/>
      <c r="F293" s="140"/>
      <c r="G293" s="139"/>
      <c r="H293" s="140"/>
      <c r="I293" s="1"/>
      <c r="J293" s="80"/>
      <c r="K293" s="1"/>
      <c r="L293" s="1"/>
      <c r="M293" s="1"/>
      <c r="N293" s="1"/>
      <c r="O293" s="1"/>
      <c r="P293" s="1"/>
      <c r="Q293" s="1"/>
    </row>
    <row r="294" spans="1:17" ht="12.75">
      <c r="A294" s="1"/>
      <c r="B294" s="1"/>
      <c r="C294" s="139"/>
      <c r="D294" s="140"/>
      <c r="E294" s="141"/>
      <c r="F294" s="140"/>
      <c r="G294" s="139"/>
      <c r="H294" s="140"/>
      <c r="I294" s="1"/>
      <c r="J294" s="80"/>
      <c r="K294" s="1"/>
      <c r="L294" s="1"/>
      <c r="M294" s="1"/>
      <c r="N294" s="1"/>
      <c r="O294" s="1"/>
      <c r="P294" s="1"/>
      <c r="Q294" s="1"/>
    </row>
    <row r="295" spans="1:17" ht="12.75">
      <c r="A295" s="1"/>
      <c r="B295" s="1"/>
      <c r="C295" s="139"/>
      <c r="D295" s="140"/>
      <c r="E295" s="141"/>
      <c r="F295" s="140"/>
      <c r="G295" s="139"/>
      <c r="H295" s="140"/>
      <c r="I295" s="1"/>
      <c r="J295" s="80"/>
      <c r="K295" s="1"/>
      <c r="L295" s="1"/>
      <c r="M295" s="1"/>
      <c r="N295" s="1"/>
      <c r="O295" s="1"/>
      <c r="P295" s="1"/>
      <c r="Q295" s="1"/>
    </row>
    <row r="296" spans="1:17" ht="12.75">
      <c r="A296" s="1"/>
      <c r="B296" s="1"/>
      <c r="C296" s="139"/>
      <c r="D296" s="140"/>
      <c r="E296" s="141"/>
      <c r="F296" s="140"/>
      <c r="G296" s="139"/>
      <c r="H296" s="140"/>
      <c r="I296" s="1"/>
      <c r="J296" s="80"/>
      <c r="K296" s="1"/>
      <c r="L296" s="1"/>
      <c r="M296" s="1"/>
      <c r="N296" s="1"/>
      <c r="O296" s="1"/>
      <c r="P296" s="1"/>
      <c r="Q296" s="1"/>
    </row>
    <row r="297" spans="1:17" ht="12.75">
      <c r="A297" s="1"/>
      <c r="B297" s="1"/>
      <c r="C297" s="139"/>
      <c r="D297" s="140"/>
      <c r="E297" s="141"/>
      <c r="F297" s="140"/>
      <c r="G297" s="139"/>
      <c r="H297" s="140"/>
      <c r="I297" s="1"/>
      <c r="J297" s="80"/>
      <c r="K297" s="1"/>
      <c r="L297" s="1"/>
      <c r="M297" s="1"/>
      <c r="N297" s="1"/>
      <c r="O297" s="1"/>
      <c r="P297" s="1"/>
      <c r="Q297" s="1"/>
    </row>
    <row r="298" spans="1:17" ht="12.75">
      <c r="A298" s="1"/>
      <c r="B298" s="1"/>
      <c r="C298" s="139"/>
      <c r="D298" s="140"/>
      <c r="E298" s="141"/>
      <c r="F298" s="140"/>
      <c r="G298" s="139"/>
      <c r="H298" s="140"/>
      <c r="I298" s="1"/>
      <c r="J298" s="80"/>
      <c r="K298" s="1"/>
      <c r="L298" s="1"/>
      <c r="M298" s="1"/>
      <c r="N298" s="1"/>
      <c r="O298" s="1"/>
      <c r="P298" s="1"/>
      <c r="Q298" s="1"/>
    </row>
    <row r="299" spans="1:17" ht="12.75">
      <c r="A299" s="1"/>
      <c r="B299" s="1"/>
      <c r="C299" s="139"/>
      <c r="D299" s="140"/>
      <c r="E299" s="141"/>
      <c r="F299" s="140"/>
      <c r="G299" s="139"/>
      <c r="H299" s="140"/>
      <c r="I299" s="1"/>
      <c r="J299" s="80"/>
      <c r="K299" s="1"/>
      <c r="L299" s="1"/>
      <c r="M299" s="1"/>
      <c r="N299" s="1"/>
      <c r="O299" s="1"/>
      <c r="P299" s="1"/>
      <c r="Q299" s="1"/>
    </row>
    <row r="300" spans="1:17" ht="12.75">
      <c r="A300" s="1"/>
      <c r="B300" s="1"/>
      <c r="C300" s="139"/>
      <c r="D300" s="140"/>
      <c r="E300" s="141"/>
      <c r="F300" s="140"/>
      <c r="G300" s="139"/>
      <c r="H300" s="140"/>
      <c r="I300" s="1"/>
      <c r="J300" s="80"/>
      <c r="K300" s="1"/>
      <c r="L300" s="1"/>
      <c r="M300" s="1"/>
      <c r="N300" s="1"/>
      <c r="O300" s="1"/>
      <c r="P300" s="1"/>
      <c r="Q300" s="1"/>
    </row>
    <row r="301" spans="1:17" ht="12.75">
      <c r="A301" s="1"/>
      <c r="B301" s="1"/>
      <c r="C301" s="139"/>
      <c r="D301" s="140"/>
      <c r="E301" s="141"/>
      <c r="F301" s="140"/>
      <c r="G301" s="139"/>
      <c r="H301" s="140"/>
      <c r="I301" s="1"/>
      <c r="J301" s="80"/>
      <c r="K301" s="1"/>
      <c r="L301" s="1"/>
      <c r="M301" s="1"/>
      <c r="N301" s="1"/>
      <c r="O301" s="1"/>
      <c r="P301" s="1"/>
      <c r="Q301" s="1"/>
    </row>
    <row r="302" spans="1:17" ht="12.75">
      <c r="A302" s="1"/>
      <c r="B302" s="1"/>
      <c r="C302" s="139"/>
      <c r="D302" s="140"/>
      <c r="E302" s="141"/>
      <c r="F302" s="140"/>
      <c r="G302" s="139"/>
      <c r="H302" s="140"/>
      <c r="I302" s="1"/>
      <c r="J302" s="80"/>
      <c r="K302" s="1"/>
      <c r="L302" s="1"/>
      <c r="M302" s="1"/>
      <c r="N302" s="1"/>
      <c r="O302" s="1"/>
      <c r="P302" s="1"/>
      <c r="Q302" s="1"/>
    </row>
    <row r="303" spans="1:17" ht="12.75">
      <c r="A303" s="1"/>
      <c r="B303" s="1"/>
      <c r="C303" s="139"/>
      <c r="D303" s="140"/>
      <c r="E303" s="141"/>
      <c r="F303" s="140"/>
      <c r="G303" s="139"/>
      <c r="H303" s="140"/>
      <c r="I303" s="1"/>
      <c r="J303" s="80"/>
      <c r="K303" s="1"/>
      <c r="L303" s="1"/>
      <c r="M303" s="1"/>
      <c r="N303" s="1"/>
      <c r="O303" s="1"/>
      <c r="P303" s="1"/>
      <c r="Q303" s="1"/>
    </row>
    <row r="304" spans="1:17" ht="12.75">
      <c r="A304" s="1"/>
      <c r="B304" s="1"/>
      <c r="C304" s="139"/>
      <c r="D304" s="140"/>
      <c r="E304" s="141"/>
      <c r="F304" s="140"/>
      <c r="G304" s="139"/>
      <c r="H304" s="140"/>
      <c r="I304" s="1"/>
      <c r="J304" s="80"/>
      <c r="K304" s="1"/>
      <c r="L304" s="1"/>
      <c r="M304" s="1"/>
      <c r="N304" s="1"/>
      <c r="O304" s="1"/>
      <c r="P304" s="1"/>
      <c r="Q304" s="1"/>
    </row>
    <row r="305" spans="1:17" ht="12.75">
      <c r="A305" s="1"/>
      <c r="B305" s="1"/>
      <c r="C305" s="139"/>
      <c r="D305" s="140"/>
      <c r="E305" s="141"/>
      <c r="F305" s="140"/>
      <c r="G305" s="139"/>
      <c r="H305" s="140"/>
      <c r="I305" s="1"/>
      <c r="J305" s="80"/>
      <c r="K305" s="1"/>
      <c r="L305" s="1"/>
      <c r="M305" s="1"/>
      <c r="N305" s="1"/>
      <c r="O305" s="1"/>
      <c r="P305" s="1"/>
      <c r="Q305" s="1"/>
    </row>
    <row r="306" spans="1:17" ht="12.75">
      <c r="A306" s="1"/>
      <c r="B306" s="1"/>
      <c r="C306" s="139"/>
      <c r="D306" s="140"/>
      <c r="E306" s="141"/>
      <c r="F306" s="140"/>
      <c r="G306" s="139"/>
      <c r="H306" s="140"/>
      <c r="I306" s="1"/>
      <c r="J306" s="80"/>
      <c r="K306" s="1"/>
      <c r="L306" s="1"/>
      <c r="M306" s="1"/>
      <c r="N306" s="1"/>
      <c r="O306" s="1"/>
      <c r="P306" s="1"/>
      <c r="Q306" s="1"/>
    </row>
    <row r="307" spans="1:17" ht="12.75">
      <c r="A307" s="1"/>
      <c r="B307" s="1"/>
      <c r="C307" s="139"/>
      <c r="D307" s="140"/>
      <c r="E307" s="141"/>
      <c r="F307" s="140"/>
      <c r="G307" s="139"/>
      <c r="H307" s="140"/>
      <c r="I307" s="1"/>
      <c r="J307" s="80"/>
      <c r="K307" s="1"/>
      <c r="L307" s="1"/>
      <c r="M307" s="1"/>
      <c r="N307" s="1"/>
      <c r="O307" s="1"/>
      <c r="P307" s="1"/>
      <c r="Q307" s="1"/>
    </row>
    <row r="308" spans="1:17" ht="12.75">
      <c r="A308" s="1"/>
      <c r="B308" s="1"/>
      <c r="C308" s="139"/>
      <c r="D308" s="140"/>
      <c r="E308" s="141"/>
      <c r="F308" s="140"/>
      <c r="G308" s="139"/>
      <c r="H308" s="140"/>
      <c r="I308" s="1"/>
      <c r="J308" s="80"/>
      <c r="K308" s="1"/>
      <c r="L308" s="1"/>
      <c r="M308" s="1"/>
      <c r="N308" s="1"/>
      <c r="O308" s="1"/>
      <c r="P308" s="1"/>
      <c r="Q308" s="1"/>
    </row>
    <row r="309" spans="1:17" ht="12.75">
      <c r="A309" s="1"/>
      <c r="B309" s="1"/>
      <c r="C309" s="139"/>
      <c r="D309" s="140"/>
      <c r="E309" s="141"/>
      <c r="F309" s="140"/>
      <c r="G309" s="139"/>
      <c r="H309" s="140"/>
      <c r="I309" s="1"/>
      <c r="J309" s="80"/>
      <c r="K309" s="1"/>
      <c r="L309" s="1"/>
      <c r="M309" s="1"/>
      <c r="N309" s="1"/>
      <c r="O309" s="1"/>
      <c r="P309" s="1"/>
      <c r="Q309" s="1"/>
    </row>
    <row r="310" spans="1:17" ht="12.75">
      <c r="A310" s="1"/>
      <c r="B310" s="1"/>
      <c r="C310" s="139"/>
      <c r="D310" s="140"/>
      <c r="E310" s="141"/>
      <c r="F310" s="140"/>
      <c r="G310" s="139"/>
      <c r="H310" s="140"/>
      <c r="I310" s="1"/>
      <c r="J310" s="80"/>
      <c r="K310" s="1"/>
      <c r="L310" s="1"/>
      <c r="M310" s="1"/>
      <c r="N310" s="1"/>
      <c r="O310" s="1"/>
      <c r="P310" s="1"/>
      <c r="Q310" s="1"/>
    </row>
    <row r="311" spans="1:17" ht="12.75">
      <c r="A311" s="1"/>
      <c r="B311" s="1"/>
      <c r="C311" s="139"/>
      <c r="D311" s="140"/>
      <c r="E311" s="141"/>
      <c r="F311" s="140"/>
      <c r="G311" s="139"/>
      <c r="H311" s="140"/>
      <c r="I311" s="1"/>
      <c r="J311" s="80"/>
      <c r="K311" s="1"/>
      <c r="L311" s="1"/>
      <c r="M311" s="1"/>
      <c r="N311" s="1"/>
      <c r="O311" s="1"/>
      <c r="P311" s="1"/>
      <c r="Q311" s="1"/>
    </row>
  </sheetData>
  <sheetProtection/>
  <mergeCells count="10">
    <mergeCell ref="I6:J6"/>
    <mergeCell ref="K6:L6"/>
    <mergeCell ref="M6:N6"/>
    <mergeCell ref="B1:H1"/>
    <mergeCell ref="B2:H2"/>
    <mergeCell ref="B3:H4"/>
    <mergeCell ref="B5:H5"/>
    <mergeCell ref="C6:D6"/>
    <mergeCell ref="E6:F6"/>
    <mergeCell ref="G6:H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R19"/>
  <sheetViews>
    <sheetView zoomScalePageLayoutView="0" workbookViewId="0" topLeftCell="A1">
      <selection activeCell="B1" sqref="B1:J1"/>
    </sheetView>
  </sheetViews>
  <sheetFormatPr defaultColWidth="9.33203125" defaultRowHeight="12.75"/>
  <cols>
    <col min="1" max="1" width="4.83203125" style="0" bestFit="1" customWidth="1"/>
    <col min="2" max="2" width="34.16015625" style="0" customWidth="1"/>
    <col min="3" max="3" width="21.33203125" style="0" customWidth="1"/>
    <col min="4" max="6" width="19.5" style="0" customWidth="1"/>
    <col min="7" max="7" width="20.83203125" style="0" customWidth="1"/>
    <col min="8" max="8" width="22.83203125" style="0" customWidth="1"/>
    <col min="9" max="9" width="19.16015625" style="0" customWidth="1"/>
    <col min="10" max="10" width="26.16015625" style="0" customWidth="1"/>
    <col min="11" max="11" width="31.16015625" style="0" customWidth="1"/>
    <col min="12" max="12" width="24.16015625" style="0" customWidth="1"/>
    <col min="13" max="13" width="16.33203125" style="0" customWidth="1"/>
    <col min="14" max="14" width="26.5" style="0" customWidth="1"/>
    <col min="15" max="15" width="16.5" style="0" customWidth="1"/>
    <col min="16" max="16" width="18.5" style="0" customWidth="1"/>
    <col min="17" max="17" width="17.33203125" style="0" customWidth="1"/>
    <col min="18" max="18" width="18.5" style="0" customWidth="1"/>
  </cols>
  <sheetData>
    <row r="1" spans="2:12" ht="19.5">
      <c r="B1" s="196" t="s">
        <v>194</v>
      </c>
      <c r="C1" s="196"/>
      <c r="D1" s="196"/>
      <c r="E1" s="196"/>
      <c r="F1" s="196"/>
      <c r="G1" s="196"/>
      <c r="H1" s="196"/>
      <c r="I1" s="196"/>
      <c r="J1" s="196"/>
      <c r="L1" s="109"/>
    </row>
    <row r="2" spans="2:12" ht="18.75">
      <c r="B2" s="200"/>
      <c r="C2" s="200"/>
      <c r="D2" s="200"/>
      <c r="E2" s="200"/>
      <c r="F2" s="200"/>
      <c r="G2" s="200"/>
      <c r="H2" s="200"/>
      <c r="I2" s="200"/>
      <c r="J2" s="200"/>
      <c r="L2" s="109"/>
    </row>
    <row r="3" spans="2:12" ht="12.75">
      <c r="B3" s="201"/>
      <c r="C3" s="201"/>
      <c r="D3" s="201"/>
      <c r="E3" s="201"/>
      <c r="F3" s="201"/>
      <c r="G3" s="201"/>
      <c r="H3" s="201"/>
      <c r="I3" s="201"/>
      <c r="J3" s="201"/>
      <c r="L3" s="109"/>
    </row>
    <row r="4" spans="2:12" ht="12.75">
      <c r="B4" s="201"/>
      <c r="C4" s="201"/>
      <c r="D4" s="201"/>
      <c r="E4" s="201"/>
      <c r="F4" s="201"/>
      <c r="G4" s="201"/>
      <c r="H4" s="201"/>
      <c r="I4" s="201"/>
      <c r="J4" s="201"/>
      <c r="L4" s="109"/>
    </row>
    <row r="5" spans="2:12" ht="13.5" thickBot="1">
      <c r="B5" s="189"/>
      <c r="C5" s="189"/>
      <c r="D5" s="189"/>
      <c r="E5" s="189"/>
      <c r="F5" s="189"/>
      <c r="G5" s="189"/>
      <c r="H5" s="189"/>
      <c r="I5" s="189"/>
      <c r="J5" s="189"/>
      <c r="L5" s="109"/>
    </row>
    <row r="6" spans="1:18" ht="95.25" thickTop="1">
      <c r="A6" s="1"/>
      <c r="B6" s="112" t="s">
        <v>195</v>
      </c>
      <c r="C6" s="112" t="s">
        <v>196</v>
      </c>
      <c r="D6" s="112" t="s">
        <v>197</v>
      </c>
      <c r="E6" s="112" t="s">
        <v>198</v>
      </c>
      <c r="F6" s="112" t="s">
        <v>199</v>
      </c>
      <c r="G6" s="112" t="s">
        <v>200</v>
      </c>
      <c r="H6" s="112" t="s">
        <v>201</v>
      </c>
      <c r="I6" s="112" t="s">
        <v>202</v>
      </c>
      <c r="J6" s="112" t="s">
        <v>203</v>
      </c>
      <c r="K6" s="112" t="s">
        <v>204</v>
      </c>
      <c r="L6" s="112" t="s">
        <v>205</v>
      </c>
      <c r="M6" s="112" t="s">
        <v>206</v>
      </c>
      <c r="N6" s="112" t="s">
        <v>207</v>
      </c>
      <c r="O6" s="112" t="s">
        <v>208</v>
      </c>
      <c r="P6" s="112" t="s">
        <v>209</v>
      </c>
      <c r="Q6" s="112" t="s">
        <v>210</v>
      </c>
      <c r="R6" s="112" t="s">
        <v>211</v>
      </c>
    </row>
    <row r="7" spans="1:18" ht="15.75">
      <c r="A7" s="143"/>
      <c r="B7" s="144">
        <v>137</v>
      </c>
      <c r="C7" s="117">
        <f>'06.'!B145</f>
        <v>16316.53</v>
      </c>
      <c r="D7" s="118">
        <f>'06.'!D145</f>
        <v>12055.680000000006</v>
      </c>
      <c r="E7" s="118">
        <f>D7*'04.'!D5/1000</f>
        <v>1117.6820928000004</v>
      </c>
      <c r="F7" s="118">
        <f>'06.'!E145/1000</f>
        <v>182.85</v>
      </c>
      <c r="G7" s="119">
        <f>'06.'!F145</f>
        <v>658.2600000000007</v>
      </c>
      <c r="H7" s="118">
        <f>F7*'04.'!D33</f>
        <v>148.4742</v>
      </c>
      <c r="I7" s="120">
        <f>'06.'!J145</f>
        <v>34.32</v>
      </c>
      <c r="J7" s="79">
        <f>0</f>
        <v>0</v>
      </c>
      <c r="K7" s="118">
        <f>'06.'!H145</f>
        <v>542.565</v>
      </c>
      <c r="L7" s="118">
        <f>K7*'04.'!D25/1000</f>
        <v>41.55505335000001</v>
      </c>
      <c r="M7" s="116">
        <f>'[1]06.'!L119</f>
        <v>0</v>
      </c>
      <c r="N7" s="118">
        <f>M7*'[1]04.'!D8</f>
        <v>0</v>
      </c>
      <c r="O7" s="116">
        <f>'[1]06.'!N119/1000</f>
        <v>0</v>
      </c>
      <c r="P7" s="118">
        <f>O7*'[1]04.'!D20/1000</f>
        <v>0</v>
      </c>
      <c r="Q7" s="118">
        <f>O7+M7+K7+I7+G7+D7</f>
        <v>13290.825000000006</v>
      </c>
      <c r="R7" s="118">
        <f>P7+N7+L7+J7+H7+E7</f>
        <v>1307.7113461500005</v>
      </c>
    </row>
    <row r="14" ht="13.5" thickBot="1"/>
    <row r="15" spans="2:18" ht="95.25" thickTop="1">
      <c r="B15" s="112" t="s">
        <v>212</v>
      </c>
      <c r="C15" s="112" t="s">
        <v>213</v>
      </c>
      <c r="D15" s="112" t="s">
        <v>197</v>
      </c>
      <c r="E15" s="112" t="s">
        <v>198</v>
      </c>
      <c r="F15" s="112" t="s">
        <v>199</v>
      </c>
      <c r="G15" s="112" t="s">
        <v>200</v>
      </c>
      <c r="H15" s="112" t="s">
        <v>201</v>
      </c>
      <c r="I15" s="112" t="s">
        <v>202</v>
      </c>
      <c r="J15" s="112" t="s">
        <v>203</v>
      </c>
      <c r="K15" s="112" t="s">
        <v>204</v>
      </c>
      <c r="L15" s="112" t="s">
        <v>205</v>
      </c>
      <c r="M15" s="112" t="s">
        <v>206</v>
      </c>
      <c r="N15" s="112" t="s">
        <v>207</v>
      </c>
      <c r="O15" s="112" t="s">
        <v>208</v>
      </c>
      <c r="P15" s="112" t="s">
        <v>209</v>
      </c>
      <c r="Q15" s="112" t="s">
        <v>210</v>
      </c>
      <c r="R15" s="112" t="s">
        <v>211</v>
      </c>
    </row>
    <row r="16" spans="2:18" ht="15.75">
      <c r="B16" s="118" t="s">
        <v>219</v>
      </c>
      <c r="C16" s="119">
        <v>107784</v>
      </c>
      <c r="D16" s="118">
        <f>D7*$C$16/$C$7</f>
        <v>79637.6075746498</v>
      </c>
      <c r="E16" s="118">
        <f aca="true" t="shared" si="0" ref="E16:R16">E7*$C$16/$C$7</f>
        <v>7383.202598245781</v>
      </c>
      <c r="F16" s="118">
        <f t="shared" si="0"/>
        <v>1207.8735123215536</v>
      </c>
      <c r="G16" s="118">
        <f t="shared" si="0"/>
        <v>4348.344644357598</v>
      </c>
      <c r="H16" s="118">
        <f t="shared" si="0"/>
        <v>980.7932920051014</v>
      </c>
      <c r="I16" s="118">
        <f t="shared" si="0"/>
        <v>226.71161576634245</v>
      </c>
      <c r="J16" s="118">
        <f t="shared" si="0"/>
        <v>0</v>
      </c>
      <c r="K16" s="118">
        <f t="shared" si="0"/>
        <v>3584.084726348066</v>
      </c>
      <c r="L16" s="118">
        <f t="shared" si="0"/>
        <v>274.50504919099836</v>
      </c>
      <c r="M16" s="118">
        <f t="shared" si="0"/>
        <v>0</v>
      </c>
      <c r="N16" s="118">
        <f t="shared" si="0"/>
        <v>0</v>
      </c>
      <c r="O16" s="118">
        <f t="shared" si="0"/>
        <v>0</v>
      </c>
      <c r="P16" s="118">
        <f t="shared" si="0"/>
        <v>0</v>
      </c>
      <c r="Q16" s="118">
        <f t="shared" si="0"/>
        <v>87796.7485611218</v>
      </c>
      <c r="R16" s="118">
        <f t="shared" si="0"/>
        <v>8638.500939441883</v>
      </c>
    </row>
    <row r="18" ht="13.5" thickBot="1"/>
    <row r="19" spans="2:3" ht="15" thickBot="1">
      <c r="B19" s="145" t="s">
        <v>214</v>
      </c>
      <c r="C19" s="146">
        <f>C7/C16</f>
        <v>0.15138174497142434</v>
      </c>
    </row>
  </sheetData>
  <sheetProtection/>
  <mergeCells count="4">
    <mergeCell ref="B1:J1"/>
    <mergeCell ref="B2:J2"/>
    <mergeCell ref="B3:J4"/>
    <mergeCell ref="B5:J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Jaremkiewicz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Jaremkiewicz</dc:creator>
  <cp:keywords/>
  <dc:description/>
  <cp:lastModifiedBy>Przemek</cp:lastModifiedBy>
  <cp:lastPrinted>2015-11-27T07:22:20Z</cp:lastPrinted>
  <dcterms:created xsi:type="dcterms:W3CDTF">2015-04-06T10:57:12Z</dcterms:created>
  <dcterms:modified xsi:type="dcterms:W3CDTF">2016-06-01T10:34:38Z</dcterms:modified>
  <cp:category/>
  <cp:version/>
  <cp:contentType/>
  <cp:contentStatus/>
</cp:coreProperties>
</file>